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ownloads\"/>
    </mc:Choice>
  </mc:AlternateContent>
  <xr:revisionPtr revIDLastSave="0" documentId="13_ncr:1_{E1B0973E-DBC9-43FA-9501-2FAA50E72B68}" xr6:coauthVersionLast="47" xr6:coauthVersionMax="47" xr10:uidLastSave="{00000000-0000-0000-0000-000000000000}"/>
  <bookViews>
    <workbookView xWindow="-28920" yWindow="-120" windowWidth="29040" windowHeight="15720" xr2:uid="{8F553BD0-C56C-4298-A648-1AC00D4FF7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28" i="1"/>
  <c r="I21" i="1"/>
  <c r="H21" i="1"/>
  <c r="B74" i="1"/>
  <c r="B71" i="1"/>
  <c r="B44" i="1"/>
  <c r="B81" i="1"/>
  <c r="B78" i="1"/>
  <c r="B69" i="1"/>
  <c r="B55" i="1"/>
  <c r="B51" i="1"/>
  <c r="B38" i="1"/>
  <c r="B31" i="1"/>
  <c r="C28" i="1"/>
  <c r="C29" i="1"/>
  <c r="C27" i="1"/>
  <c r="B24" i="1"/>
  <c r="B22" i="1"/>
  <c r="B19" i="1"/>
  <c r="B16" i="1"/>
  <c r="B12" i="1" l="1"/>
  <c r="B10" i="1"/>
  <c r="B6" i="1"/>
  <c r="C5" i="1"/>
  <c r="B5" i="1"/>
  <c r="B2" i="1"/>
</calcChain>
</file>

<file path=xl/sharedStrings.xml><?xml version="1.0" encoding="utf-8"?>
<sst xmlns="http://schemas.openxmlformats.org/spreadsheetml/2006/main" count="75" uniqueCount="64">
  <si>
    <t>1)</t>
  </si>
  <si>
    <t>sum_FV_coup=</t>
  </si>
  <si>
    <t>GR. Soucet budoucich hodnot, tj. polhutni sporeni…</t>
  </si>
  <si>
    <t>2)</t>
  </si>
  <si>
    <t>PV_CFs</t>
  </si>
  <si>
    <t>PVs jen kupony</t>
  </si>
  <si>
    <t>PV nominal</t>
  </si>
  <si>
    <t>3)</t>
  </si>
  <si>
    <t>Cena dluhopisu za 5 let (reinv.kupony+prodejni cena dluhopisu)</t>
  </si>
  <si>
    <t>FV</t>
  </si>
  <si>
    <t>PV</t>
  </si>
  <si>
    <t>nakupni cena dluhopisu - per pari</t>
  </si>
  <si>
    <t>vynosnost p.a.</t>
  </si>
  <si>
    <t>4)</t>
  </si>
  <si>
    <t>3-lety</t>
  </si>
  <si>
    <t>P</t>
  </si>
  <si>
    <t>5-lety</t>
  </si>
  <si>
    <t>P=104.75</t>
  </si>
  <si>
    <t>P=107.5</t>
  </si>
  <si>
    <t>r</t>
  </si>
  <si>
    <t>Int.porace - vynosnosti:</t>
  </si>
  <si>
    <t>Pak ytm pro 4-lety dluhospis: ytm_3-lety+int.polar.vynos5a3-lety dluh.</t>
  </si>
  <si>
    <t>5)</t>
  </si>
  <si>
    <t>c</t>
  </si>
  <si>
    <t>n</t>
  </si>
  <si>
    <t>ytm</t>
  </si>
  <si>
    <t>p.a.</t>
  </si>
  <si>
    <t>p.q.</t>
  </si>
  <si>
    <t>6)</t>
  </si>
  <si>
    <t>dosazeni do zakladniho vztahu</t>
  </si>
  <si>
    <t>….</t>
  </si>
  <si>
    <t>100=75*(1+r/12)^(12*4)</t>
  </si>
  <si>
    <t>7)</t>
  </si>
  <si>
    <t>c=libor+dis.marg.</t>
  </si>
  <si>
    <t xml:space="preserve">c </t>
  </si>
  <si>
    <t>0.01+0.008</t>
  </si>
  <si>
    <t>p.s.</t>
  </si>
  <si>
    <t>Pv</t>
  </si>
  <si>
    <t>zkusmo r</t>
  </si>
  <si>
    <t>zakl vztah: 97=0,9*(1-1/(1+r)^4)/r+100/(1+r)^4</t>
  </si>
  <si>
    <t>…tzn.( LIBOR+DM)/2=</t>
  </si>
  <si>
    <t>DM</t>
  </si>
  <si>
    <t>…libor 1%p.a.</t>
  </si>
  <si>
    <t>8)</t>
  </si>
  <si>
    <t>…HOME WORK</t>
  </si>
  <si>
    <t>9)</t>
  </si>
  <si>
    <t>ytm=?</t>
  </si>
  <si>
    <t>d</t>
  </si>
  <si>
    <t>m</t>
  </si>
  <si>
    <t>PV=FV*(1-d*t)</t>
  </si>
  <si>
    <t xml:space="preserve">PV </t>
  </si>
  <si>
    <t>…nebo rychleji přes vztah diskontni a urokove sazby…</t>
  </si>
  <si>
    <t>10)</t>
  </si>
  <si>
    <t>a</t>
  </si>
  <si>
    <t>Z_3</t>
  </si>
  <si>
    <t>b</t>
  </si>
  <si>
    <t>Settlement date</t>
  </si>
  <si>
    <t>Maturity date</t>
  </si>
  <si>
    <t>Percent coupon</t>
  </si>
  <si>
    <t>Price</t>
  </si>
  <si>
    <t>Redemption value</t>
  </si>
  <si>
    <t>Frequency is annual (see above)</t>
  </si>
  <si>
    <t>30/360 basis (see above)</t>
  </si>
  <si>
    <t>fce-yield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</si>
</sst>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3593-37E7-4A1D-839E-AAACAD2C6499}">
  <dimension ref="A1:J81"/>
  <sheetViews>
    <sheetView tabSelected="1" topLeftCell="A67" zoomScale="205" zoomScaleNormal="205" workbookViewId="0">
      <selection activeCell="B81" sqref="B81"/>
    </sheetView>
  </sheetViews>
  <sheetFormatPr defaultRowHeight="15" x14ac:dyDescent="0.25"/>
  <cols>
    <col min="1" max="1" width="14.42578125" bestFit="1" customWidth="1"/>
    <col min="2" max="2" width="11.140625" customWidth="1"/>
  </cols>
  <sheetData>
    <row r="1" spans="1:10" x14ac:dyDescent="0.25">
      <c r="A1" t="s">
        <v>0</v>
      </c>
    </row>
    <row r="2" spans="1:10" ht="15.75" x14ac:dyDescent="0.25">
      <c r="A2" t="s">
        <v>1</v>
      </c>
      <c r="B2" s="1">
        <f>7*(1.08^5-1)/0.08</f>
        <v>41.066206720000032</v>
      </c>
      <c r="C2" t="s">
        <v>2</v>
      </c>
    </row>
    <row r="4" spans="1:10" x14ac:dyDescent="0.25">
      <c r="A4" t="s">
        <v>3</v>
      </c>
      <c r="B4" t="s">
        <v>5</v>
      </c>
      <c r="C4" t="s">
        <v>6</v>
      </c>
    </row>
    <row r="5" spans="1:10" x14ac:dyDescent="0.25">
      <c r="A5" t="s">
        <v>4</v>
      </c>
      <c r="B5">
        <f>7*(1-(1+0.08)^-4)/0.08</f>
        <v>23.184887880310338</v>
      </c>
      <c r="C5">
        <f>100/(1+0.08)^4</f>
        <v>73.50298527964533</v>
      </c>
    </row>
    <row r="6" spans="1:10" ht="15.75" x14ac:dyDescent="0.25">
      <c r="B6" s="1">
        <f>B5+C5</f>
        <v>96.687873159955672</v>
      </c>
    </row>
    <row r="8" spans="1:10" x14ac:dyDescent="0.25">
      <c r="A8" t="s">
        <v>7</v>
      </c>
    </row>
    <row r="9" spans="1:10" x14ac:dyDescent="0.25">
      <c r="A9" t="s">
        <v>8</v>
      </c>
    </row>
    <row r="10" spans="1:10" x14ac:dyDescent="0.25">
      <c r="A10" t="s">
        <v>9</v>
      </c>
      <c r="B10">
        <f>B2+B6</f>
        <v>137.7540798799557</v>
      </c>
    </row>
    <row r="11" spans="1:10" x14ac:dyDescent="0.25">
      <c r="A11" t="s">
        <v>10</v>
      </c>
      <c r="B11">
        <v>100</v>
      </c>
      <c r="C11" t="s">
        <v>11</v>
      </c>
    </row>
    <row r="12" spans="1:10" ht="15.75" x14ac:dyDescent="0.25">
      <c r="A12" t="s">
        <v>12</v>
      </c>
      <c r="B12" s="1">
        <f>(B10/B11)^(1/5)-1</f>
        <v>6.6156340553445325E-2</v>
      </c>
    </row>
    <row r="14" spans="1:10" ht="15.75" thickBot="1" x14ac:dyDescent="0.3">
      <c r="A14" t="s">
        <v>13</v>
      </c>
      <c r="H14" s="7">
        <v>45292</v>
      </c>
      <c r="I14" s="7">
        <v>45292</v>
      </c>
      <c r="J14" s="6" t="s">
        <v>56</v>
      </c>
    </row>
    <row r="15" spans="1:10" ht="15.75" thickBot="1" x14ac:dyDescent="0.3">
      <c r="A15" t="s">
        <v>14</v>
      </c>
      <c r="B15" s="2" t="s">
        <v>19</v>
      </c>
      <c r="C15" s="3">
        <v>2.8559000000000001E-2</v>
      </c>
      <c r="H15" s="7">
        <v>46388</v>
      </c>
      <c r="I15" s="7">
        <v>47119</v>
      </c>
      <c r="J15" s="6" t="s">
        <v>57</v>
      </c>
    </row>
    <row r="16" spans="1:10" x14ac:dyDescent="0.25">
      <c r="A16" t="s">
        <v>18</v>
      </c>
      <c r="B16">
        <f>5.5*(1-(1+C15)^-3)/C15+100/(1+C15)^3</f>
        <v>107.49990034204572</v>
      </c>
      <c r="H16">
        <v>5.5E-2</v>
      </c>
      <c r="I16">
        <v>4.4999999999999998E-2</v>
      </c>
      <c r="J16" s="6" t="s">
        <v>58</v>
      </c>
    </row>
    <row r="17" spans="1:10" ht="15.75" thickBot="1" x14ac:dyDescent="0.3">
      <c r="H17">
        <v>107.5</v>
      </c>
      <c r="I17">
        <v>104.75</v>
      </c>
      <c r="J17" s="6" t="s">
        <v>59</v>
      </c>
    </row>
    <row r="18" spans="1:10" ht="15.75" thickBot="1" x14ac:dyDescent="0.3">
      <c r="A18" t="s">
        <v>16</v>
      </c>
      <c r="B18" s="2" t="s">
        <v>19</v>
      </c>
      <c r="C18" s="3">
        <v>3.4494999999999998E-2</v>
      </c>
      <c r="H18">
        <v>100</v>
      </c>
      <c r="I18">
        <v>100</v>
      </c>
      <c r="J18" s="6" t="s">
        <v>60</v>
      </c>
    </row>
    <row r="19" spans="1:10" x14ac:dyDescent="0.25">
      <c r="A19" t="s">
        <v>17</v>
      </c>
      <c r="B19">
        <f>4.5*(1-(1+C18)^-5)/C18+100/(1+C18)^5</f>
        <v>104.74985375964123</v>
      </c>
      <c r="H19">
        <v>1</v>
      </c>
      <c r="I19">
        <v>1</v>
      </c>
      <c r="J19" s="6" t="s">
        <v>61</v>
      </c>
    </row>
    <row r="20" spans="1:10" x14ac:dyDescent="0.25">
      <c r="H20">
        <v>0</v>
      </c>
      <c r="I20">
        <v>0</v>
      </c>
      <c r="J20" s="6" t="s">
        <v>62</v>
      </c>
    </row>
    <row r="21" spans="1:10" x14ac:dyDescent="0.25">
      <c r="A21" t="s">
        <v>20</v>
      </c>
      <c r="G21" t="s">
        <v>63</v>
      </c>
      <c r="H21">
        <f>YIELD(H14,H15,H16,H17,H18,H19,H20)</f>
        <v>2.8558665681956866E-2</v>
      </c>
      <c r="I21">
        <f>YIELD(I14,I15,I16,I17,I18,I19,I20)</f>
        <v>3.4494685920180554E-2</v>
      </c>
    </row>
    <row r="22" spans="1:10" x14ac:dyDescent="0.25">
      <c r="B22">
        <f>(C18-C15)/(5-3)</f>
        <v>2.9679999999999984E-3</v>
      </c>
    </row>
    <row r="23" spans="1:10" x14ac:dyDescent="0.25">
      <c r="A23" t="s">
        <v>21</v>
      </c>
    </row>
    <row r="24" spans="1:10" ht="15.75" x14ac:dyDescent="0.25">
      <c r="B24" s="1">
        <f>C15+B22</f>
        <v>3.1526999999999999E-2</v>
      </c>
    </row>
    <row r="26" spans="1:10" x14ac:dyDescent="0.25">
      <c r="A26" t="s">
        <v>22</v>
      </c>
      <c r="B26" t="s">
        <v>26</v>
      </c>
      <c r="C26" t="s">
        <v>27</v>
      </c>
      <c r="G26" s="7">
        <v>37257</v>
      </c>
    </row>
    <row r="27" spans="1:10" x14ac:dyDescent="0.25">
      <c r="A27" t="s">
        <v>23</v>
      </c>
      <c r="B27">
        <v>0.09</v>
      </c>
      <c r="C27">
        <f>B27/4</f>
        <v>2.2499999999999999E-2</v>
      </c>
      <c r="G27" s="7">
        <v>37987</v>
      </c>
    </row>
    <row r="28" spans="1:10" x14ac:dyDescent="0.25">
      <c r="A28" t="s">
        <v>24</v>
      </c>
      <c r="B28">
        <v>3</v>
      </c>
      <c r="C28">
        <f>B28*4</f>
        <v>12</v>
      </c>
      <c r="G28">
        <f>0.01+0.008</f>
        <v>1.8000000000000002E-2</v>
      </c>
    </row>
    <row r="29" spans="1:10" x14ac:dyDescent="0.25">
      <c r="A29" t="s">
        <v>25</v>
      </c>
      <c r="B29">
        <v>0.11</v>
      </c>
      <c r="C29">
        <f t="shared" ref="C29" si="0">B29/4</f>
        <v>2.75E-2</v>
      </c>
      <c r="G29">
        <v>97</v>
      </c>
    </row>
    <row r="30" spans="1:10" x14ac:dyDescent="0.25">
      <c r="G30">
        <v>100</v>
      </c>
    </row>
    <row r="31" spans="1:10" x14ac:dyDescent="0.25">
      <c r="A31" t="s">
        <v>15</v>
      </c>
      <c r="B31">
        <f>C27*100*(1-(1+C29)^-C28)/C29+100/(1+C29)^C28</f>
        <v>94.947898170913618</v>
      </c>
      <c r="G31">
        <v>1</v>
      </c>
    </row>
    <row r="32" spans="1:10" x14ac:dyDescent="0.25">
      <c r="G32">
        <v>0</v>
      </c>
    </row>
    <row r="33" spans="1:7" x14ac:dyDescent="0.25">
      <c r="G33">
        <f>YIELD(G26,G27,G28,G29,G30,G31,G32)</f>
        <v>3.3763891589987827E-2</v>
      </c>
    </row>
    <row r="34" spans="1:7" x14ac:dyDescent="0.25">
      <c r="A34" t="s">
        <v>28</v>
      </c>
      <c r="G34">
        <f>G33/2</f>
        <v>1.6881945794993913E-2</v>
      </c>
    </row>
    <row r="35" spans="1:7" x14ac:dyDescent="0.25">
      <c r="A35" t="s">
        <v>29</v>
      </c>
    </row>
    <row r="36" spans="1:7" x14ac:dyDescent="0.25">
      <c r="A36" t="s">
        <v>31</v>
      </c>
    </row>
    <row r="37" spans="1:7" x14ac:dyDescent="0.25">
      <c r="A37" t="s">
        <v>30</v>
      </c>
    </row>
    <row r="38" spans="1:7" ht="15.75" x14ac:dyDescent="0.25">
      <c r="A38" t="s">
        <v>19</v>
      </c>
      <c r="B38" s="1">
        <f>((100/75)^(1/48)-1)*12</f>
        <v>7.2136472701670229E-2</v>
      </c>
      <c r="C38" t="s">
        <v>26</v>
      </c>
    </row>
    <row r="41" spans="1:7" x14ac:dyDescent="0.25">
      <c r="A41" t="s">
        <v>32</v>
      </c>
    </row>
    <row r="42" spans="1:7" x14ac:dyDescent="0.25">
      <c r="A42" t="s">
        <v>33</v>
      </c>
    </row>
    <row r="43" spans="1:7" x14ac:dyDescent="0.25">
      <c r="A43" t="s">
        <v>34</v>
      </c>
      <c r="B43" t="s">
        <v>35</v>
      </c>
      <c r="C43" t="s">
        <v>26</v>
      </c>
    </row>
    <row r="44" spans="1:7" x14ac:dyDescent="0.25">
      <c r="B44">
        <f>(0.01+0.008)/2</f>
        <v>9.0000000000000011E-3</v>
      </c>
      <c r="C44" t="s">
        <v>36</v>
      </c>
    </row>
    <row r="45" spans="1:7" x14ac:dyDescent="0.25">
      <c r="A45" t="s">
        <v>37</v>
      </c>
      <c r="B45">
        <v>97</v>
      </c>
    </row>
    <row r="46" spans="1:7" x14ac:dyDescent="0.25">
      <c r="A46" t="s">
        <v>9</v>
      </c>
      <c r="B46">
        <v>100</v>
      </c>
    </row>
    <row r="48" spans="1:7" x14ac:dyDescent="0.25">
      <c r="A48" t="s">
        <v>39</v>
      </c>
    </row>
    <row r="49" spans="1:3" x14ac:dyDescent="0.25">
      <c r="A49" t="s">
        <v>38</v>
      </c>
      <c r="B49" s="4">
        <v>1.6818E-2</v>
      </c>
    </row>
    <row r="51" spans="1:3" x14ac:dyDescent="0.25">
      <c r="A51" t="s">
        <v>15</v>
      </c>
      <c r="B51" s="2">
        <f>0.9*(1-(1+B49)^-4)/B49+100/(1+B49)^4</f>
        <v>96.999987304162516</v>
      </c>
    </row>
    <row r="53" spans="1:3" x14ac:dyDescent="0.25">
      <c r="A53" t="s">
        <v>40</v>
      </c>
      <c r="C53" s="4" t="s">
        <v>19</v>
      </c>
    </row>
    <row r="55" spans="1:3" ht="15.75" x14ac:dyDescent="0.25">
      <c r="A55" t="s">
        <v>41</v>
      </c>
      <c r="B55" s="1">
        <f>2*B49-0.01</f>
        <v>2.3635999999999997E-2</v>
      </c>
    </row>
    <row r="56" spans="1:3" x14ac:dyDescent="0.25">
      <c r="A56" s="5" t="s">
        <v>42</v>
      </c>
    </row>
    <row r="58" spans="1:3" x14ac:dyDescent="0.25">
      <c r="A58" t="s">
        <v>43</v>
      </c>
      <c r="B58" t="s">
        <v>44</v>
      </c>
    </row>
    <row r="61" spans="1:3" x14ac:dyDescent="0.25">
      <c r="A61" t="s">
        <v>45</v>
      </c>
    </row>
    <row r="62" spans="1:3" x14ac:dyDescent="0.25">
      <c r="A62" t="s">
        <v>46</v>
      </c>
    </row>
    <row r="63" spans="1:3" x14ac:dyDescent="0.25">
      <c r="A63" t="s">
        <v>47</v>
      </c>
      <c r="B63">
        <v>4.2500000000000003E-2</v>
      </c>
    </row>
    <row r="64" spans="1:3" x14ac:dyDescent="0.25">
      <c r="A64" t="s">
        <v>24</v>
      </c>
      <c r="B64">
        <v>180</v>
      </c>
    </row>
    <row r="65" spans="1:2" x14ac:dyDescent="0.25">
      <c r="A65" t="s">
        <v>48</v>
      </c>
      <c r="B65">
        <v>365</v>
      </c>
    </row>
    <row r="66" spans="1:2" x14ac:dyDescent="0.25">
      <c r="A66" t="s">
        <v>9</v>
      </c>
      <c r="B66">
        <v>100</v>
      </c>
    </row>
    <row r="68" spans="1:2" x14ac:dyDescent="0.25">
      <c r="A68" t="s">
        <v>49</v>
      </c>
    </row>
    <row r="69" spans="1:2" x14ac:dyDescent="0.25">
      <c r="A69" t="s">
        <v>50</v>
      </c>
      <c r="B69">
        <f>100*(1-0.0425*180/365)</f>
        <v>97.904109589041099</v>
      </c>
    </row>
    <row r="71" spans="1:2" ht="15.75" x14ac:dyDescent="0.25">
      <c r="A71" t="s">
        <v>25</v>
      </c>
      <c r="B71" s="1">
        <f>(100-B69)/B69*365/180</f>
        <v>4.3409822303064165E-2</v>
      </c>
    </row>
    <row r="73" spans="1:2" x14ac:dyDescent="0.25">
      <c r="A73" t="s">
        <v>51</v>
      </c>
    </row>
    <row r="74" spans="1:2" x14ac:dyDescent="0.25">
      <c r="B74">
        <f>B63/(1-B63*180/365)</f>
        <v>4.3409822303064227E-2</v>
      </c>
    </row>
    <row r="76" spans="1:2" x14ac:dyDescent="0.25">
      <c r="A76" t="s">
        <v>52</v>
      </c>
    </row>
    <row r="77" spans="1:2" x14ac:dyDescent="0.25">
      <c r="A77" t="s">
        <v>53</v>
      </c>
    </row>
    <row r="78" spans="1:2" ht="15.75" x14ac:dyDescent="0.25">
      <c r="A78" t="s">
        <v>54</v>
      </c>
      <c r="B78" s="1">
        <f>((1+0.008)*(1+0.0112)*(1+0.0394))^(1/3)-1</f>
        <v>1.943631877012808E-2</v>
      </c>
    </row>
    <row r="80" spans="1:2" x14ac:dyDescent="0.25">
      <c r="A80" t="s">
        <v>55</v>
      </c>
    </row>
    <row r="81" spans="1:2" ht="15.75" x14ac:dyDescent="0.25">
      <c r="A81" t="s">
        <v>15</v>
      </c>
      <c r="B81" s="1">
        <f>3.5/(1+0.008)+103.5/((1+0.008)*(1+0.0112))</f>
        <v>105.0135309925658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 Benada</dc:creator>
  <cp:lastModifiedBy>Luděk Benada</cp:lastModifiedBy>
  <dcterms:created xsi:type="dcterms:W3CDTF">2023-10-16T16:11:23Z</dcterms:created>
  <dcterms:modified xsi:type="dcterms:W3CDTF">2024-10-14T17:45:05Z</dcterms:modified>
</cp:coreProperties>
</file>