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lins\Disk Google\School documents\Výzkumy\2018 - E bilance a dostupnost cyklistů v rámci soustředění\Článek\Data\"/>
    </mc:Choice>
  </mc:AlternateContent>
  <xr:revisionPtr revIDLastSave="0" documentId="13_ncr:1_{EF5BEB99-3BFF-436E-82A6-31293327A780}" xr6:coauthVersionLast="40" xr6:coauthVersionMax="40" xr10:uidLastSave="{00000000-0000-0000-0000-000000000000}"/>
  <bookViews>
    <workbookView xWindow="-19320" yWindow="-2595" windowWidth="19440" windowHeight="15000" activeTab="1" xr2:uid="{00000000-000D-0000-FFFF-FFFF00000000}"/>
  </bookViews>
  <sheets>
    <sheet name="Vzorek" sheetId="1" r:id="rId1"/>
    <sheet name="TO1" sheetId="6" r:id="rId2"/>
    <sheet name="TO2" sheetId="8" r:id="rId3"/>
    <sheet name="TO3" sheetId="7" r:id="rId4"/>
    <sheet name="TO4" sheetId="3" r:id="rId5"/>
    <sheet name="Group" sheetId="1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2" l="1"/>
  <c r="H5" i="12"/>
  <c r="H6" i="12"/>
  <c r="H7" i="12"/>
  <c r="H8" i="12"/>
  <c r="H9" i="12"/>
  <c r="H10" i="12"/>
  <c r="H3" i="12"/>
  <c r="F4" i="12"/>
  <c r="F5" i="12"/>
  <c r="F6" i="12"/>
  <c r="F7" i="12"/>
  <c r="F8" i="12"/>
  <c r="F9" i="12"/>
  <c r="F10" i="12"/>
  <c r="F3" i="12"/>
  <c r="D4" i="12"/>
  <c r="D5" i="12"/>
  <c r="D6" i="12"/>
  <c r="D7" i="12"/>
  <c r="D8" i="12"/>
  <c r="D9" i="12"/>
  <c r="D10" i="12"/>
  <c r="D3" i="12"/>
  <c r="G7" i="12"/>
  <c r="G8" i="12"/>
  <c r="G6" i="12"/>
  <c r="E4" i="12"/>
  <c r="E5" i="12"/>
  <c r="E6" i="12"/>
  <c r="E7" i="12"/>
  <c r="E8" i="12"/>
  <c r="E9" i="12"/>
  <c r="E10" i="12"/>
  <c r="E3" i="12"/>
  <c r="C4" i="12"/>
  <c r="C5" i="12"/>
  <c r="C6" i="12"/>
  <c r="C7" i="12"/>
  <c r="C8" i="12"/>
  <c r="C9" i="12"/>
  <c r="C10" i="12"/>
  <c r="C3" i="12"/>
  <c r="I27" i="8"/>
  <c r="H27" i="8"/>
  <c r="I26" i="8"/>
  <c r="H26" i="8"/>
  <c r="G27" i="8"/>
  <c r="F27" i="8"/>
  <c r="G26" i="8"/>
  <c r="F26" i="8"/>
  <c r="I25" i="8"/>
  <c r="H25" i="8"/>
  <c r="G25" i="8"/>
  <c r="F25" i="8"/>
  <c r="I24" i="8"/>
  <c r="H24" i="8"/>
  <c r="G24" i="8"/>
  <c r="F24" i="8"/>
  <c r="H23" i="8"/>
  <c r="G23" i="8"/>
  <c r="F23" i="8"/>
  <c r="I22" i="8"/>
  <c r="H22" i="8"/>
  <c r="G22" i="8"/>
  <c r="F22" i="8"/>
  <c r="I21" i="8"/>
  <c r="H21" i="8"/>
  <c r="G21" i="8"/>
  <c r="F21" i="8"/>
  <c r="I20" i="8"/>
  <c r="H20" i="8"/>
  <c r="G20" i="8"/>
  <c r="F20" i="8"/>
  <c r="EK11" i="8"/>
  <c r="EJ11" i="8"/>
  <c r="EJ12" i="8" s="1"/>
  <c r="EA11" i="8"/>
  <c r="DZ11" i="8"/>
  <c r="DZ12" i="8" s="1"/>
  <c r="DG11" i="8"/>
  <c r="DF11" i="8"/>
  <c r="DF12" i="8" s="1"/>
  <c r="CW11" i="8"/>
  <c r="CV11" i="8"/>
  <c r="CV12" i="8" s="1"/>
  <c r="CM11" i="8"/>
  <c r="CL11" i="8"/>
  <c r="CL12" i="8" s="1"/>
  <c r="BS11" i="8"/>
  <c r="BR11" i="8"/>
  <c r="BR12" i="8" s="1"/>
  <c r="BI11" i="8"/>
  <c r="BH11" i="8"/>
  <c r="BH12" i="8" s="1"/>
  <c r="AY11" i="8"/>
  <c r="AX11" i="8"/>
  <c r="AX12" i="8" s="1"/>
  <c r="AE11" i="8"/>
  <c r="AD11" i="8"/>
  <c r="AD12" i="8" s="1"/>
  <c r="U11" i="8"/>
  <c r="T11" i="8"/>
  <c r="T12" i="8" s="1"/>
  <c r="J11" i="8"/>
  <c r="K11" i="8"/>
  <c r="K25" i="8"/>
  <c r="J25" i="8"/>
  <c r="K24" i="8"/>
  <c r="J24" i="8"/>
  <c r="K23" i="8"/>
  <c r="J23" i="8"/>
  <c r="I23" i="8"/>
  <c r="G21" i="3"/>
  <c r="F21" i="3"/>
  <c r="EK11" i="3"/>
  <c r="EA11" i="3"/>
  <c r="DG11" i="3"/>
  <c r="CW11" i="3"/>
  <c r="CM11" i="3"/>
  <c r="BS11" i="3"/>
  <c r="BI11" i="3"/>
  <c r="AY11" i="3"/>
  <c r="AE11" i="3"/>
  <c r="U11" i="3"/>
  <c r="K11" i="3"/>
  <c r="D16" i="8"/>
  <c r="E16" i="8"/>
  <c r="F16" i="8"/>
  <c r="C16" i="8"/>
  <c r="D14" i="8"/>
  <c r="E14" i="8"/>
  <c r="F14" i="8"/>
  <c r="C14" i="8"/>
  <c r="D12" i="8"/>
  <c r="E12" i="8"/>
  <c r="F12" i="8"/>
  <c r="C12" i="8"/>
  <c r="D11" i="8"/>
  <c r="E11" i="8"/>
  <c r="F11" i="8"/>
  <c r="C11" i="8"/>
  <c r="EF16" i="6"/>
  <c r="EE16" i="6"/>
  <c r="ED16" i="6"/>
  <c r="EC16" i="6"/>
  <c r="EF15" i="6"/>
  <c r="EE15" i="6"/>
  <c r="ED15" i="6"/>
  <c r="EC15" i="6"/>
  <c r="EF14" i="6"/>
  <c r="EE14" i="6"/>
  <c r="ED14" i="6"/>
  <c r="EC14" i="6"/>
  <c r="EF13" i="6"/>
  <c r="EE13" i="6"/>
  <c r="ED13" i="6"/>
  <c r="EC13" i="6"/>
  <c r="EF12" i="6"/>
  <c r="EE12" i="6"/>
  <c r="ED12" i="6"/>
  <c r="EC12" i="6"/>
  <c r="EF11" i="6"/>
  <c r="EE11" i="6"/>
  <c r="ED11" i="6"/>
  <c r="EC11" i="6"/>
  <c r="DV16" i="6"/>
  <c r="DU16" i="6"/>
  <c r="DT16" i="6"/>
  <c r="DS16" i="6"/>
  <c r="DV15" i="6"/>
  <c r="DU15" i="6"/>
  <c r="DT15" i="6"/>
  <c r="DS15" i="6"/>
  <c r="DV14" i="6"/>
  <c r="DU14" i="6"/>
  <c r="DT14" i="6"/>
  <c r="DS14" i="6"/>
  <c r="DV13" i="6"/>
  <c r="DU13" i="6"/>
  <c r="DT13" i="6"/>
  <c r="DS13" i="6"/>
  <c r="DV12" i="6"/>
  <c r="DU12" i="6"/>
  <c r="DT12" i="6"/>
  <c r="DS12" i="6"/>
  <c r="DV11" i="6"/>
  <c r="DU11" i="6"/>
  <c r="DT11" i="6"/>
  <c r="DS11" i="6"/>
  <c r="DL16" i="6"/>
  <c r="DK16" i="6"/>
  <c r="DJ16" i="6"/>
  <c r="DI16" i="6"/>
  <c r="DL15" i="6"/>
  <c r="DK15" i="6"/>
  <c r="DJ15" i="6"/>
  <c r="DI15" i="6"/>
  <c r="DL14" i="6"/>
  <c r="DK14" i="6"/>
  <c r="DJ14" i="6"/>
  <c r="DI14" i="6"/>
  <c r="DL13" i="6"/>
  <c r="DK13" i="6"/>
  <c r="DJ13" i="6"/>
  <c r="DI13" i="6"/>
  <c r="DL12" i="6"/>
  <c r="DK12" i="6"/>
  <c r="DJ12" i="6"/>
  <c r="DI12" i="6"/>
  <c r="DL11" i="6"/>
  <c r="DK11" i="6"/>
  <c r="DJ11" i="6"/>
  <c r="DI11" i="6"/>
  <c r="DB16" i="6"/>
  <c r="DA16" i="6"/>
  <c r="CZ16" i="6"/>
  <c r="CY16" i="6"/>
  <c r="DB15" i="6"/>
  <c r="DA15" i="6"/>
  <c r="CZ15" i="6"/>
  <c r="CY15" i="6"/>
  <c r="DB14" i="6"/>
  <c r="DA14" i="6"/>
  <c r="CZ14" i="6"/>
  <c r="CY14" i="6"/>
  <c r="DB13" i="6"/>
  <c r="DA13" i="6"/>
  <c r="CZ13" i="6"/>
  <c r="CY13" i="6"/>
  <c r="DB12" i="6"/>
  <c r="DA12" i="6"/>
  <c r="CZ12" i="6"/>
  <c r="CY12" i="6"/>
  <c r="DB11" i="6"/>
  <c r="DA11" i="6"/>
  <c r="CZ11" i="6"/>
  <c r="CY11" i="6"/>
  <c r="CR16" i="6"/>
  <c r="CQ16" i="6"/>
  <c r="CP16" i="6"/>
  <c r="CO16" i="6"/>
  <c r="CR15" i="6"/>
  <c r="CQ15" i="6"/>
  <c r="CP15" i="6"/>
  <c r="CO15" i="6"/>
  <c r="CR14" i="6"/>
  <c r="CQ14" i="6"/>
  <c r="CP14" i="6"/>
  <c r="CO14" i="6"/>
  <c r="CR13" i="6"/>
  <c r="CQ13" i="6"/>
  <c r="CP13" i="6"/>
  <c r="CO13" i="6"/>
  <c r="CR12" i="6"/>
  <c r="CQ12" i="6"/>
  <c r="CP12" i="6"/>
  <c r="CO12" i="6"/>
  <c r="CR11" i="6"/>
  <c r="CQ11" i="6"/>
  <c r="CP11" i="6"/>
  <c r="G23" i="6" s="1"/>
  <c r="CO11" i="6"/>
  <c r="CH16" i="6"/>
  <c r="CG16" i="6"/>
  <c r="CF16" i="6"/>
  <c r="CE16" i="6"/>
  <c r="CH15" i="6"/>
  <c r="CG15" i="6"/>
  <c r="CF15" i="6"/>
  <c r="CE15" i="6"/>
  <c r="CH14" i="6"/>
  <c r="CG14" i="6"/>
  <c r="CF14" i="6"/>
  <c r="CE14" i="6"/>
  <c r="CH13" i="6"/>
  <c r="CG13" i="6"/>
  <c r="CF13" i="6"/>
  <c r="CE13" i="6"/>
  <c r="CH12" i="6"/>
  <c r="CG12" i="6"/>
  <c r="CF12" i="6"/>
  <c r="CE12" i="6"/>
  <c r="CH11" i="6"/>
  <c r="CG11" i="6"/>
  <c r="CF11" i="6"/>
  <c r="CE11" i="6"/>
  <c r="BX16" i="6"/>
  <c r="BW16" i="6"/>
  <c r="BV16" i="6"/>
  <c r="BU16" i="6"/>
  <c r="BX15" i="6"/>
  <c r="BW15" i="6"/>
  <c r="BV15" i="6"/>
  <c r="BU15" i="6"/>
  <c r="BX14" i="6"/>
  <c r="BW14" i="6"/>
  <c r="BV14" i="6"/>
  <c r="BU14" i="6"/>
  <c r="BX13" i="6"/>
  <c r="BW13" i="6"/>
  <c r="BV13" i="6"/>
  <c r="BU13" i="6"/>
  <c r="BX12" i="6"/>
  <c r="BW12" i="6"/>
  <c r="BV12" i="6"/>
  <c r="BU12" i="6"/>
  <c r="BX11" i="6"/>
  <c r="BW11" i="6"/>
  <c r="BV11" i="6"/>
  <c r="BU11" i="6"/>
  <c r="BN16" i="6"/>
  <c r="BM16" i="6"/>
  <c r="BL16" i="6"/>
  <c r="BK16" i="6"/>
  <c r="BN15" i="6"/>
  <c r="BM15" i="6"/>
  <c r="BL15" i="6"/>
  <c r="BK15" i="6"/>
  <c r="BN14" i="6"/>
  <c r="BM14" i="6"/>
  <c r="BL14" i="6"/>
  <c r="BK14" i="6"/>
  <c r="BN13" i="6"/>
  <c r="BM13" i="6"/>
  <c r="BL13" i="6"/>
  <c r="BK13" i="6"/>
  <c r="BN12" i="6"/>
  <c r="BM12" i="6"/>
  <c r="BL12" i="6"/>
  <c r="BK12" i="6"/>
  <c r="BN11" i="6"/>
  <c r="BM11" i="6"/>
  <c r="BL11" i="6"/>
  <c r="BK11" i="6"/>
  <c r="BD16" i="6"/>
  <c r="BC16" i="6"/>
  <c r="BB16" i="6"/>
  <c r="BA16" i="6"/>
  <c r="BD15" i="6"/>
  <c r="BC15" i="6"/>
  <c r="BB15" i="6"/>
  <c r="BA15" i="6"/>
  <c r="BD14" i="6"/>
  <c r="BC14" i="6"/>
  <c r="BB14" i="6"/>
  <c r="BA14" i="6"/>
  <c r="BD13" i="6"/>
  <c r="BC13" i="6"/>
  <c r="BB13" i="6"/>
  <c r="BA13" i="6"/>
  <c r="BD12" i="6"/>
  <c r="BC12" i="6"/>
  <c r="BB12" i="6"/>
  <c r="BA12" i="6"/>
  <c r="BD11" i="6"/>
  <c r="BC11" i="6"/>
  <c r="BB11" i="6"/>
  <c r="BA11" i="6"/>
  <c r="AT16" i="6"/>
  <c r="AS16" i="6"/>
  <c r="AR16" i="6"/>
  <c r="AQ16" i="6"/>
  <c r="AT15" i="6"/>
  <c r="AS15" i="6"/>
  <c r="AR15" i="6"/>
  <c r="AQ15" i="6"/>
  <c r="AT14" i="6"/>
  <c r="AS14" i="6"/>
  <c r="AR14" i="6"/>
  <c r="AQ14" i="6"/>
  <c r="AT13" i="6"/>
  <c r="AS13" i="6"/>
  <c r="AR13" i="6"/>
  <c r="AQ13" i="6"/>
  <c r="AT12" i="6"/>
  <c r="AS12" i="6"/>
  <c r="AR12" i="6"/>
  <c r="AQ12" i="6"/>
  <c r="AT11" i="6"/>
  <c r="AS11" i="6"/>
  <c r="AR11" i="6"/>
  <c r="AQ11" i="6"/>
  <c r="F25" i="6" s="1"/>
  <c r="AJ16" i="6"/>
  <c r="AI16" i="6"/>
  <c r="AH16" i="6"/>
  <c r="AG16" i="6"/>
  <c r="AJ15" i="6"/>
  <c r="AI15" i="6"/>
  <c r="AH15" i="6"/>
  <c r="AG15" i="6"/>
  <c r="AJ14" i="6"/>
  <c r="AI14" i="6"/>
  <c r="AH14" i="6"/>
  <c r="AG14" i="6"/>
  <c r="AJ13" i="6"/>
  <c r="AI13" i="6"/>
  <c r="AH13" i="6"/>
  <c r="AG13" i="6"/>
  <c r="AJ12" i="6"/>
  <c r="AI12" i="6"/>
  <c r="AH12" i="6"/>
  <c r="AG12" i="6"/>
  <c r="AJ11" i="6"/>
  <c r="AI11" i="6"/>
  <c r="AH11" i="6"/>
  <c r="AG11" i="6"/>
  <c r="K25" i="6" s="1"/>
  <c r="Z16" i="6"/>
  <c r="Y16" i="6"/>
  <c r="X16" i="6"/>
  <c r="W16" i="6"/>
  <c r="Z15" i="6"/>
  <c r="Y15" i="6"/>
  <c r="X15" i="6"/>
  <c r="W15" i="6"/>
  <c r="Z14" i="6"/>
  <c r="Y14" i="6"/>
  <c r="X14" i="6"/>
  <c r="W14" i="6"/>
  <c r="Z13" i="6"/>
  <c r="Y13" i="6"/>
  <c r="X13" i="6"/>
  <c r="W13" i="6"/>
  <c r="Z12" i="6"/>
  <c r="Y12" i="6"/>
  <c r="X12" i="6"/>
  <c r="W12" i="6"/>
  <c r="Z11" i="6"/>
  <c r="Y11" i="6"/>
  <c r="X11" i="6"/>
  <c r="W11" i="6"/>
  <c r="G25" i="6" s="1"/>
  <c r="P16" i="6"/>
  <c r="O16" i="6"/>
  <c r="N16" i="6"/>
  <c r="M16" i="6"/>
  <c r="P15" i="6"/>
  <c r="O15" i="6"/>
  <c r="N15" i="6"/>
  <c r="M15" i="6"/>
  <c r="P14" i="6"/>
  <c r="O14" i="6"/>
  <c r="N14" i="6"/>
  <c r="M14" i="6"/>
  <c r="P13" i="6"/>
  <c r="O13" i="6"/>
  <c r="N13" i="6"/>
  <c r="M13" i="6"/>
  <c r="P12" i="6"/>
  <c r="O12" i="6"/>
  <c r="N12" i="6"/>
  <c r="M12" i="6"/>
  <c r="P11" i="6"/>
  <c r="O11" i="6"/>
  <c r="N11" i="6"/>
  <c r="I23" i="6" s="1"/>
  <c r="M11" i="6"/>
  <c r="D16" i="6"/>
  <c r="E16" i="6"/>
  <c r="F16" i="6"/>
  <c r="C16" i="6"/>
  <c r="D14" i="6"/>
  <c r="E14" i="6"/>
  <c r="F14" i="6"/>
  <c r="C14" i="6"/>
  <c r="D12" i="6"/>
  <c r="E12" i="6"/>
  <c r="F12" i="6"/>
  <c r="C12" i="6"/>
  <c r="D11" i="6"/>
  <c r="E11" i="6"/>
  <c r="F11" i="6"/>
  <c r="C11" i="6"/>
  <c r="H25" i="6" s="1"/>
  <c r="F27" i="7"/>
  <c r="G27" i="7"/>
  <c r="H27" i="7"/>
  <c r="I27" i="7"/>
  <c r="I26" i="7"/>
  <c r="H26" i="7"/>
  <c r="G26" i="7"/>
  <c r="F26" i="7"/>
  <c r="F25" i="7"/>
  <c r="G25" i="7"/>
  <c r="H25" i="7"/>
  <c r="I25" i="7"/>
  <c r="J25" i="7"/>
  <c r="K25" i="7"/>
  <c r="EF16" i="7"/>
  <c r="EE16" i="7"/>
  <c r="ED16" i="7"/>
  <c r="EC16" i="7"/>
  <c r="EF15" i="7"/>
  <c r="EE15" i="7"/>
  <c r="ED15" i="7"/>
  <c r="EC15" i="7"/>
  <c r="EF14" i="7"/>
  <c r="EE14" i="7"/>
  <c r="ED14" i="7"/>
  <c r="EC14" i="7"/>
  <c r="EF13" i="7"/>
  <c r="EE13" i="7"/>
  <c r="ED13" i="7"/>
  <c r="EC13" i="7"/>
  <c r="EF12" i="7"/>
  <c r="EE12" i="7"/>
  <c r="ED12" i="7"/>
  <c r="EC12" i="7"/>
  <c r="EF11" i="7"/>
  <c r="EE11" i="7"/>
  <c r="ED11" i="7"/>
  <c r="EC11" i="7"/>
  <c r="DV16" i="7"/>
  <c r="DU16" i="7"/>
  <c r="DT16" i="7"/>
  <c r="DS16" i="7"/>
  <c r="DV15" i="7"/>
  <c r="DU15" i="7"/>
  <c r="DT15" i="7"/>
  <c r="DS15" i="7"/>
  <c r="DV14" i="7"/>
  <c r="DU14" i="7"/>
  <c r="DT14" i="7"/>
  <c r="DS14" i="7"/>
  <c r="DV13" i="7"/>
  <c r="DU13" i="7"/>
  <c r="DT13" i="7"/>
  <c r="DS13" i="7"/>
  <c r="DV12" i="7"/>
  <c r="DU12" i="7"/>
  <c r="DT12" i="7"/>
  <c r="DS12" i="7"/>
  <c r="DV11" i="7"/>
  <c r="DU11" i="7"/>
  <c r="DT11" i="7"/>
  <c r="DS11" i="7"/>
  <c r="DL16" i="7"/>
  <c r="DK16" i="7"/>
  <c r="DJ16" i="7"/>
  <c r="DI16" i="7"/>
  <c r="DL15" i="7"/>
  <c r="DK15" i="7"/>
  <c r="DJ15" i="7"/>
  <c r="DI15" i="7"/>
  <c r="DL14" i="7"/>
  <c r="DK14" i="7"/>
  <c r="DJ14" i="7"/>
  <c r="DI14" i="7"/>
  <c r="DL13" i="7"/>
  <c r="DK13" i="7"/>
  <c r="DJ13" i="7"/>
  <c r="DI13" i="7"/>
  <c r="DL12" i="7"/>
  <c r="DK12" i="7"/>
  <c r="DJ12" i="7"/>
  <c r="DI12" i="7"/>
  <c r="DL11" i="7"/>
  <c r="DK11" i="7"/>
  <c r="DJ11" i="7"/>
  <c r="DI11" i="7"/>
  <c r="DB16" i="7"/>
  <c r="DA16" i="7"/>
  <c r="CZ16" i="7"/>
  <c r="CY16" i="7"/>
  <c r="DB15" i="7"/>
  <c r="DA15" i="7"/>
  <c r="CZ15" i="7"/>
  <c r="CY15" i="7"/>
  <c r="DB14" i="7"/>
  <c r="DA14" i="7"/>
  <c r="CZ14" i="7"/>
  <c r="CY14" i="7"/>
  <c r="DB13" i="7"/>
  <c r="DA13" i="7"/>
  <c r="CZ13" i="7"/>
  <c r="CY13" i="7"/>
  <c r="DB12" i="7"/>
  <c r="DA12" i="7"/>
  <c r="CZ12" i="7"/>
  <c r="CY12" i="7"/>
  <c r="DB11" i="7"/>
  <c r="DA11" i="7"/>
  <c r="CZ11" i="7"/>
  <c r="CY11" i="7"/>
  <c r="CR16" i="7"/>
  <c r="CQ16" i="7"/>
  <c r="CP16" i="7"/>
  <c r="CO16" i="7"/>
  <c r="CR15" i="7"/>
  <c r="CQ15" i="7"/>
  <c r="CP15" i="7"/>
  <c r="CO15" i="7"/>
  <c r="CR14" i="7"/>
  <c r="CQ14" i="7"/>
  <c r="CP14" i="7"/>
  <c r="CO14" i="7"/>
  <c r="CR13" i="7"/>
  <c r="CQ13" i="7"/>
  <c r="CP13" i="7"/>
  <c r="CO13" i="7"/>
  <c r="CR12" i="7"/>
  <c r="CQ12" i="7"/>
  <c r="CP12" i="7"/>
  <c r="CO12" i="7"/>
  <c r="CR11" i="7"/>
  <c r="CQ11" i="7"/>
  <c r="CP11" i="7"/>
  <c r="CO11" i="7"/>
  <c r="CH16" i="7"/>
  <c r="CG16" i="7"/>
  <c r="CF16" i="7"/>
  <c r="CE16" i="7"/>
  <c r="CH15" i="7"/>
  <c r="CG15" i="7"/>
  <c r="CF15" i="7"/>
  <c r="CE15" i="7"/>
  <c r="CH14" i="7"/>
  <c r="CG14" i="7"/>
  <c r="CF14" i="7"/>
  <c r="CE14" i="7"/>
  <c r="CH13" i="7"/>
  <c r="CG13" i="7"/>
  <c r="CF13" i="7"/>
  <c r="CE13" i="7"/>
  <c r="CH12" i="7"/>
  <c r="CG12" i="7"/>
  <c r="CF12" i="7"/>
  <c r="CE12" i="7"/>
  <c r="CH11" i="7"/>
  <c r="CG11" i="7"/>
  <c r="CF11" i="7"/>
  <c r="CE11" i="7"/>
  <c r="BX16" i="7"/>
  <c r="BW16" i="7"/>
  <c r="BV16" i="7"/>
  <c r="BU16" i="7"/>
  <c r="BX15" i="7"/>
  <c r="BW15" i="7"/>
  <c r="BV15" i="7"/>
  <c r="BU15" i="7"/>
  <c r="BX14" i="7"/>
  <c r="BW14" i="7"/>
  <c r="BV14" i="7"/>
  <c r="BU14" i="7"/>
  <c r="BX13" i="7"/>
  <c r="BW13" i="7"/>
  <c r="BV13" i="7"/>
  <c r="BU13" i="7"/>
  <c r="BX12" i="7"/>
  <c r="BW12" i="7"/>
  <c r="BV12" i="7"/>
  <c r="BU12" i="7"/>
  <c r="BX11" i="7"/>
  <c r="BW11" i="7"/>
  <c r="BV11" i="7"/>
  <c r="BU11" i="7"/>
  <c r="BN16" i="7"/>
  <c r="BM16" i="7"/>
  <c r="BL16" i="7"/>
  <c r="BK16" i="7"/>
  <c r="BN15" i="7"/>
  <c r="BM15" i="7"/>
  <c r="BL15" i="7"/>
  <c r="BK15" i="7"/>
  <c r="BN14" i="7"/>
  <c r="BM14" i="7"/>
  <c r="BL14" i="7"/>
  <c r="BK14" i="7"/>
  <c r="BN13" i="7"/>
  <c r="BM13" i="7"/>
  <c r="BL13" i="7"/>
  <c r="BK13" i="7"/>
  <c r="BN12" i="7"/>
  <c r="BM12" i="7"/>
  <c r="BL12" i="7"/>
  <c r="BK12" i="7"/>
  <c r="BN11" i="7"/>
  <c r="BM11" i="7"/>
  <c r="BL11" i="7"/>
  <c r="BK11" i="7"/>
  <c r="BD16" i="7"/>
  <c r="BC16" i="7"/>
  <c r="BB16" i="7"/>
  <c r="BA16" i="7"/>
  <c r="BD15" i="7"/>
  <c r="BC15" i="7"/>
  <c r="BB15" i="7"/>
  <c r="BA15" i="7"/>
  <c r="BD14" i="7"/>
  <c r="BC14" i="7"/>
  <c r="BB14" i="7"/>
  <c r="BA14" i="7"/>
  <c r="BD13" i="7"/>
  <c r="BC13" i="7"/>
  <c r="BB13" i="7"/>
  <c r="BA13" i="7"/>
  <c r="BD12" i="7"/>
  <c r="BC12" i="7"/>
  <c r="BB12" i="7"/>
  <c r="BA12" i="7"/>
  <c r="BD11" i="7"/>
  <c r="BC11" i="7"/>
  <c r="BB11" i="7"/>
  <c r="BA11" i="7"/>
  <c r="AT16" i="7"/>
  <c r="AS16" i="7"/>
  <c r="AR16" i="7"/>
  <c r="AQ16" i="7"/>
  <c r="AT15" i="7"/>
  <c r="AS15" i="7"/>
  <c r="AR15" i="7"/>
  <c r="AQ15" i="7"/>
  <c r="AT14" i="7"/>
  <c r="AS14" i="7"/>
  <c r="AR14" i="7"/>
  <c r="AQ14" i="7"/>
  <c r="AT13" i="7"/>
  <c r="AS13" i="7"/>
  <c r="AR13" i="7"/>
  <c r="AQ13" i="7"/>
  <c r="AT12" i="7"/>
  <c r="AS12" i="7"/>
  <c r="AR12" i="7"/>
  <c r="AQ12" i="7"/>
  <c r="AT11" i="7"/>
  <c r="AS11" i="7"/>
  <c r="AR11" i="7"/>
  <c r="AQ11" i="7"/>
  <c r="AJ16" i="7"/>
  <c r="AI16" i="7"/>
  <c r="AH16" i="7"/>
  <c r="AG16" i="7"/>
  <c r="AJ15" i="7"/>
  <c r="AI15" i="7"/>
  <c r="AH15" i="7"/>
  <c r="AG15" i="7"/>
  <c r="AJ14" i="7"/>
  <c r="AI14" i="7"/>
  <c r="AH14" i="7"/>
  <c r="AG14" i="7"/>
  <c r="AJ13" i="7"/>
  <c r="AI13" i="7"/>
  <c r="AH13" i="7"/>
  <c r="AG13" i="7"/>
  <c r="AJ12" i="7"/>
  <c r="AI12" i="7"/>
  <c r="AH12" i="7"/>
  <c r="AG12" i="7"/>
  <c r="AJ11" i="7"/>
  <c r="AI11" i="7"/>
  <c r="AH11" i="7"/>
  <c r="AG11" i="7"/>
  <c r="Z16" i="7"/>
  <c r="Y16" i="7"/>
  <c r="X16" i="7"/>
  <c r="W16" i="7"/>
  <c r="Z15" i="7"/>
  <c r="Y15" i="7"/>
  <c r="X15" i="7"/>
  <c r="W15" i="7"/>
  <c r="Z14" i="7"/>
  <c r="Y14" i="7"/>
  <c r="X14" i="7"/>
  <c r="W14" i="7"/>
  <c r="Z13" i="7"/>
  <c r="Y13" i="7"/>
  <c r="X13" i="7"/>
  <c r="W13" i="7"/>
  <c r="Z12" i="7"/>
  <c r="Y12" i="7"/>
  <c r="X12" i="7"/>
  <c r="W12" i="7"/>
  <c r="Z11" i="7"/>
  <c r="Y11" i="7"/>
  <c r="X11" i="7"/>
  <c r="W11" i="7"/>
  <c r="P16" i="7"/>
  <c r="O16" i="7"/>
  <c r="N16" i="7"/>
  <c r="M16" i="7"/>
  <c r="P15" i="7"/>
  <c r="O15" i="7"/>
  <c r="N15" i="7"/>
  <c r="M15" i="7"/>
  <c r="P14" i="7"/>
  <c r="O14" i="7"/>
  <c r="N14" i="7"/>
  <c r="M14" i="7"/>
  <c r="P13" i="7"/>
  <c r="O13" i="7"/>
  <c r="N13" i="7"/>
  <c r="M13" i="7"/>
  <c r="P12" i="7"/>
  <c r="O12" i="7"/>
  <c r="N12" i="7"/>
  <c r="M12" i="7"/>
  <c r="P11" i="7"/>
  <c r="O11" i="7"/>
  <c r="N11" i="7"/>
  <c r="M11" i="7"/>
  <c r="D16" i="7"/>
  <c r="E16" i="7"/>
  <c r="F16" i="7"/>
  <c r="C16" i="7"/>
  <c r="D14" i="7"/>
  <c r="E14" i="7"/>
  <c r="F14" i="7"/>
  <c r="C14" i="7"/>
  <c r="D12" i="7"/>
  <c r="E12" i="7"/>
  <c r="F12" i="7"/>
  <c r="C12" i="7"/>
  <c r="D11" i="7"/>
  <c r="E11" i="7"/>
  <c r="F11" i="7"/>
  <c r="C11" i="7"/>
  <c r="K24" i="7"/>
  <c r="J24" i="7"/>
  <c r="I21" i="6"/>
  <c r="H21" i="6"/>
  <c r="G21" i="6"/>
  <c r="F21" i="6"/>
  <c r="H20" i="6"/>
  <c r="EJ11" i="6"/>
  <c r="EJ12" i="6" s="1"/>
  <c r="DZ11" i="6"/>
  <c r="DZ12" i="6" s="1"/>
  <c r="DF11" i="6"/>
  <c r="DF12" i="6" s="1"/>
  <c r="CV11" i="6"/>
  <c r="CV12" i="6" s="1"/>
  <c r="CL11" i="6"/>
  <c r="CL12" i="6" s="1"/>
  <c r="BR11" i="6"/>
  <c r="BR12" i="6" s="1"/>
  <c r="BH11" i="6"/>
  <c r="BH12" i="6" s="1"/>
  <c r="AX11" i="6"/>
  <c r="AX12" i="6" s="1"/>
  <c r="AD11" i="6"/>
  <c r="AD12" i="6" s="1"/>
  <c r="T11" i="6"/>
  <c r="T12" i="6" s="1"/>
  <c r="J11" i="6"/>
  <c r="J12" i="6" s="1"/>
  <c r="K24" i="6"/>
  <c r="J24" i="6"/>
  <c r="I24" i="6"/>
  <c r="H24" i="6"/>
  <c r="G24" i="6"/>
  <c r="F24" i="6"/>
  <c r="K23" i="6"/>
  <c r="J23" i="6"/>
  <c r="I22" i="6"/>
  <c r="H22" i="6"/>
  <c r="G22" i="6"/>
  <c r="F22" i="6"/>
  <c r="I20" i="6"/>
  <c r="G20" i="6"/>
  <c r="F20" i="6"/>
  <c r="J12" i="8" l="1"/>
  <c r="F23" i="6"/>
  <c r="J25" i="6"/>
  <c r="H23" i="6"/>
  <c r="I25" i="6"/>
  <c r="F26" i="6"/>
  <c r="G27" i="6"/>
  <c r="F27" i="6"/>
  <c r="G26" i="6"/>
  <c r="H26" i="6"/>
  <c r="I26" i="6"/>
  <c r="I27" i="6"/>
  <c r="H27" i="6"/>
  <c r="I27" i="3"/>
  <c r="I26" i="3"/>
  <c r="H27" i="3"/>
  <c r="H26" i="3"/>
  <c r="G27" i="3"/>
  <c r="G26" i="3"/>
  <c r="F27" i="3"/>
  <c r="F26" i="3"/>
  <c r="EJ12" i="3"/>
  <c r="DZ12" i="3"/>
  <c r="DF12" i="3"/>
  <c r="CV12" i="3"/>
  <c r="CL12" i="3"/>
  <c r="BR12" i="3"/>
  <c r="BH12" i="3"/>
  <c r="AX12" i="3"/>
  <c r="AD12" i="3"/>
  <c r="T12" i="3"/>
  <c r="J12" i="3"/>
  <c r="EJ11" i="3"/>
  <c r="DZ11" i="3"/>
  <c r="DF11" i="3"/>
  <c r="CV11" i="3"/>
  <c r="CL11" i="3"/>
  <c r="BR11" i="3"/>
  <c r="BH11" i="3"/>
  <c r="AX11" i="3"/>
  <c r="AD11" i="3"/>
  <c r="T11" i="3"/>
  <c r="J11" i="3"/>
  <c r="K25" i="3"/>
  <c r="J25" i="3"/>
  <c r="I25" i="3"/>
  <c r="H25" i="3"/>
  <c r="G25" i="3"/>
  <c r="F25" i="3"/>
  <c r="K24" i="3"/>
  <c r="J24" i="3"/>
  <c r="I24" i="3"/>
  <c r="H24" i="3"/>
  <c r="G24" i="3"/>
  <c r="F24" i="3"/>
  <c r="K23" i="3"/>
  <c r="J23" i="3"/>
  <c r="I23" i="3"/>
  <c r="H23" i="3"/>
  <c r="G23" i="3"/>
  <c r="F23" i="3"/>
  <c r="G22" i="3"/>
  <c r="F22" i="3"/>
  <c r="I22" i="3"/>
  <c r="H22" i="3"/>
  <c r="I21" i="3"/>
  <c r="H21" i="3"/>
  <c r="I20" i="3"/>
  <c r="H20" i="3"/>
  <c r="G20" i="3"/>
  <c r="F20" i="3"/>
  <c r="K7" i="1" l="1"/>
  <c r="L7" i="1"/>
  <c r="M7" i="1"/>
  <c r="K6" i="1"/>
  <c r="L6" i="1"/>
  <c r="M6" i="1"/>
  <c r="M5" i="1"/>
  <c r="M4" i="1"/>
  <c r="M3" i="1"/>
  <c r="M2" i="1"/>
  <c r="G7" i="1"/>
  <c r="G6" i="1"/>
  <c r="G3" i="1"/>
  <c r="G4" i="1"/>
  <c r="G5" i="1"/>
  <c r="G2" i="1"/>
  <c r="L3" i="1" l="1"/>
  <c r="L4" i="1"/>
  <c r="L5" i="1"/>
  <c r="L2" i="1"/>
  <c r="F13" i="6" l="1"/>
  <c r="D13" i="6"/>
  <c r="DX13" i="8" l="1"/>
  <c r="DX12" i="8"/>
  <c r="DX11" i="8"/>
  <c r="DD13" i="8"/>
  <c r="DD12" i="8"/>
  <c r="DD11" i="8"/>
  <c r="CT13" i="8"/>
  <c r="CT12" i="8"/>
  <c r="CT11" i="8"/>
  <c r="CJ13" i="8"/>
  <c r="CJ12" i="8"/>
  <c r="CJ11" i="8"/>
  <c r="BP13" i="8"/>
  <c r="BP12" i="8"/>
  <c r="BP11" i="8"/>
  <c r="BF13" i="8"/>
  <c r="BF12" i="8"/>
  <c r="BF11" i="8"/>
  <c r="AV11" i="8"/>
  <c r="AL12" i="8"/>
  <c r="EF16" i="8" l="1"/>
  <c r="EE16" i="8"/>
  <c r="ED16" i="8"/>
  <c r="EC16" i="8"/>
  <c r="DV16" i="8"/>
  <c r="DU16" i="8"/>
  <c r="DT16" i="8"/>
  <c r="DS16" i="8"/>
  <c r="DL16" i="8"/>
  <c r="DK16" i="8"/>
  <c r="DJ16" i="8"/>
  <c r="DI16" i="8"/>
  <c r="DB16" i="8"/>
  <c r="DA16" i="8"/>
  <c r="CZ16" i="8"/>
  <c r="CY16" i="8"/>
  <c r="CR16" i="8"/>
  <c r="CQ16" i="8"/>
  <c r="CP16" i="8"/>
  <c r="CO16" i="8"/>
  <c r="CH16" i="8"/>
  <c r="CG16" i="8"/>
  <c r="CF16" i="8"/>
  <c r="CE16" i="8"/>
  <c r="BX16" i="8"/>
  <c r="BW16" i="8"/>
  <c r="BV16" i="8"/>
  <c r="BU16" i="8"/>
  <c r="BN16" i="8"/>
  <c r="BM16" i="8"/>
  <c r="BL16" i="8"/>
  <c r="BK16" i="8"/>
  <c r="BD16" i="8"/>
  <c r="BC16" i="8"/>
  <c r="BB16" i="8"/>
  <c r="BA16" i="8"/>
  <c r="AT16" i="8"/>
  <c r="AS16" i="8"/>
  <c r="AR16" i="8"/>
  <c r="AQ16" i="8"/>
  <c r="AJ16" i="8"/>
  <c r="AI16" i="8"/>
  <c r="AH16" i="8"/>
  <c r="AG16" i="8"/>
  <c r="Z16" i="8"/>
  <c r="Y16" i="8"/>
  <c r="X16" i="8"/>
  <c r="W16" i="8"/>
  <c r="P16" i="8"/>
  <c r="O16" i="8"/>
  <c r="N16" i="8"/>
  <c r="M16" i="8"/>
  <c r="EF15" i="8"/>
  <c r="EE15" i="8"/>
  <c r="ED15" i="8"/>
  <c r="EC15" i="8"/>
  <c r="DV15" i="8"/>
  <c r="DU15" i="8"/>
  <c r="DT15" i="8"/>
  <c r="DS15" i="8"/>
  <c r="DL15" i="8"/>
  <c r="DK15" i="8"/>
  <c r="DJ15" i="8"/>
  <c r="DI15" i="8"/>
  <c r="DB15" i="8"/>
  <c r="DA15" i="8"/>
  <c r="CZ15" i="8"/>
  <c r="CY15" i="8"/>
  <c r="CR15" i="8"/>
  <c r="CQ15" i="8"/>
  <c r="CP15" i="8"/>
  <c r="CO15" i="8"/>
  <c r="CH15" i="8"/>
  <c r="CG15" i="8"/>
  <c r="CF15" i="8"/>
  <c r="CE15" i="8"/>
  <c r="BX15" i="8"/>
  <c r="BW15" i="8"/>
  <c r="BV15" i="8"/>
  <c r="BU15" i="8"/>
  <c r="BN15" i="8"/>
  <c r="BM15" i="8"/>
  <c r="BL15" i="8"/>
  <c r="BK15" i="8"/>
  <c r="BD15" i="8"/>
  <c r="BC15" i="8"/>
  <c r="BB15" i="8"/>
  <c r="BA15" i="8"/>
  <c r="AT15" i="8"/>
  <c r="AS15" i="8"/>
  <c r="AR15" i="8"/>
  <c r="AQ15" i="8"/>
  <c r="AJ15" i="8"/>
  <c r="AI15" i="8"/>
  <c r="AH15" i="8"/>
  <c r="AG15" i="8"/>
  <c r="Z15" i="8"/>
  <c r="Y15" i="8"/>
  <c r="X15" i="8"/>
  <c r="W15" i="8"/>
  <c r="P15" i="8"/>
  <c r="O15" i="8"/>
  <c r="N15" i="8"/>
  <c r="M15" i="8"/>
  <c r="F15" i="8"/>
  <c r="E15" i="8"/>
  <c r="D15" i="8"/>
  <c r="C15" i="8"/>
  <c r="EF14" i="8"/>
  <c r="EE14" i="8"/>
  <c r="ED14" i="8"/>
  <c r="EC14" i="8"/>
  <c r="DV14" i="8"/>
  <c r="DU14" i="8"/>
  <c r="DT14" i="8"/>
  <c r="DS14" i="8"/>
  <c r="DL14" i="8"/>
  <c r="DK14" i="8"/>
  <c r="DJ14" i="8"/>
  <c r="DI14" i="8"/>
  <c r="DB14" i="8"/>
  <c r="DA14" i="8"/>
  <c r="CZ14" i="8"/>
  <c r="CY14" i="8"/>
  <c r="CR14" i="8"/>
  <c r="CQ14" i="8"/>
  <c r="CP14" i="8"/>
  <c r="CO14" i="8"/>
  <c r="CH14" i="8"/>
  <c r="CG14" i="8"/>
  <c r="CF14" i="8"/>
  <c r="CE14" i="8"/>
  <c r="BX14" i="8"/>
  <c r="BW14" i="8"/>
  <c r="BV14" i="8"/>
  <c r="BU14" i="8"/>
  <c r="BN14" i="8"/>
  <c r="BM14" i="8"/>
  <c r="BL14" i="8"/>
  <c r="BK14" i="8"/>
  <c r="BD14" i="8"/>
  <c r="BC14" i="8"/>
  <c r="BB14" i="8"/>
  <c r="BA14" i="8"/>
  <c r="AT14" i="8"/>
  <c r="AS14" i="8"/>
  <c r="AR14" i="8"/>
  <c r="AQ14" i="8"/>
  <c r="AJ14" i="8"/>
  <c r="AI14" i="8"/>
  <c r="AH14" i="8"/>
  <c r="AG14" i="8"/>
  <c r="Z14" i="8"/>
  <c r="Y14" i="8"/>
  <c r="X14" i="8"/>
  <c r="W14" i="8"/>
  <c r="P14" i="8"/>
  <c r="O14" i="8"/>
  <c r="N14" i="8"/>
  <c r="M14" i="8"/>
  <c r="EF13" i="8"/>
  <c r="EE13" i="8"/>
  <c r="ED13" i="8"/>
  <c r="EC13" i="8"/>
  <c r="DV13" i="8"/>
  <c r="DU13" i="8"/>
  <c r="DT13" i="8"/>
  <c r="DS13" i="8"/>
  <c r="DL13" i="8"/>
  <c r="DK13" i="8"/>
  <c r="DJ13" i="8"/>
  <c r="DI13" i="8"/>
  <c r="DB13" i="8"/>
  <c r="DA13" i="8"/>
  <c r="CZ13" i="8"/>
  <c r="CY13" i="8"/>
  <c r="CR13" i="8"/>
  <c r="CQ13" i="8"/>
  <c r="CP13" i="8"/>
  <c r="CO13" i="8"/>
  <c r="CH13" i="8"/>
  <c r="CG13" i="8"/>
  <c r="CF13" i="8"/>
  <c r="CE13" i="8"/>
  <c r="BX13" i="8"/>
  <c r="BW13" i="8"/>
  <c r="BV13" i="8"/>
  <c r="BU13" i="8"/>
  <c r="BN13" i="8"/>
  <c r="BM13" i="8"/>
  <c r="BL13" i="8"/>
  <c r="BK13" i="8"/>
  <c r="BD13" i="8"/>
  <c r="BC13" i="8"/>
  <c r="BB13" i="8"/>
  <c r="BA13" i="8"/>
  <c r="AT13" i="8"/>
  <c r="AS13" i="8"/>
  <c r="AR13" i="8"/>
  <c r="AQ13" i="8"/>
  <c r="AJ13" i="8"/>
  <c r="AI13" i="8"/>
  <c r="AH13" i="8"/>
  <c r="AG13" i="8"/>
  <c r="Z13" i="8"/>
  <c r="Y13" i="8"/>
  <c r="X13" i="8"/>
  <c r="W13" i="8"/>
  <c r="P13" i="8"/>
  <c r="O13" i="8"/>
  <c r="N13" i="8"/>
  <c r="M13" i="8"/>
  <c r="F13" i="8"/>
  <c r="E13" i="8"/>
  <c r="D13" i="8"/>
  <c r="C13" i="8"/>
  <c r="EF12" i="8"/>
  <c r="EE12" i="8"/>
  <c r="ED12" i="8"/>
  <c r="EC12" i="8"/>
  <c r="DV12" i="8"/>
  <c r="DU12" i="8"/>
  <c r="DT12" i="8"/>
  <c r="DS12" i="8"/>
  <c r="DL12" i="8"/>
  <c r="DK12" i="8"/>
  <c r="DJ12" i="8"/>
  <c r="DI12" i="8"/>
  <c r="DB12" i="8"/>
  <c r="DA12" i="8"/>
  <c r="CZ12" i="8"/>
  <c r="CY12" i="8"/>
  <c r="CR12" i="8"/>
  <c r="CQ12" i="8"/>
  <c r="CP12" i="8"/>
  <c r="CO12" i="8"/>
  <c r="CH12" i="8"/>
  <c r="CG12" i="8"/>
  <c r="CF12" i="8"/>
  <c r="CE12" i="8"/>
  <c r="BX12" i="8"/>
  <c r="BW12" i="8"/>
  <c r="BV12" i="8"/>
  <c r="BU12" i="8"/>
  <c r="BN12" i="8"/>
  <c r="BM12" i="8"/>
  <c r="BL12" i="8"/>
  <c r="BK12" i="8"/>
  <c r="BD12" i="8"/>
  <c r="BC12" i="8"/>
  <c r="BB12" i="8"/>
  <c r="BA12" i="8"/>
  <c r="AV13" i="8"/>
  <c r="AT12" i="8"/>
  <c r="AS12" i="8"/>
  <c r="AR12" i="8"/>
  <c r="AQ12" i="8"/>
  <c r="AJ12" i="8"/>
  <c r="AI12" i="8"/>
  <c r="AH12" i="8"/>
  <c r="AG12" i="8"/>
  <c r="AB12" i="8"/>
  <c r="Z12" i="8"/>
  <c r="Y12" i="8"/>
  <c r="X12" i="8"/>
  <c r="W12" i="8"/>
  <c r="R12" i="8"/>
  <c r="P12" i="8"/>
  <c r="O12" i="8"/>
  <c r="N12" i="8"/>
  <c r="M12" i="8"/>
  <c r="EH11" i="8"/>
  <c r="ED11" i="8"/>
  <c r="BV11" i="8"/>
  <c r="AV12" i="8"/>
  <c r="AB11" i="8"/>
  <c r="X11" i="8"/>
  <c r="H11" i="8"/>
  <c r="EK10" i="8"/>
  <c r="EJ10" i="8"/>
  <c r="EH10" i="8"/>
  <c r="EG10" i="8"/>
  <c r="EF10" i="8"/>
  <c r="EF11" i="8" s="1"/>
  <c r="EE10" i="8"/>
  <c r="EE11" i="8" s="1"/>
  <c r="ED10" i="8"/>
  <c r="EC10" i="8"/>
  <c r="EC11" i="8" s="1"/>
  <c r="EA10" i="8"/>
  <c r="DZ10" i="8"/>
  <c r="DX10" i="8"/>
  <c r="DW10" i="8"/>
  <c r="DV10" i="8"/>
  <c r="DV11" i="8" s="1"/>
  <c r="DU10" i="8"/>
  <c r="DU11" i="8" s="1"/>
  <c r="DT10" i="8"/>
  <c r="DT11" i="8" s="1"/>
  <c r="DS10" i="8"/>
  <c r="DS11" i="8" s="1"/>
  <c r="DQ10" i="8"/>
  <c r="DP10" i="8"/>
  <c r="DN10" i="8"/>
  <c r="DM10" i="8"/>
  <c r="DL10" i="8"/>
  <c r="DL11" i="8" s="1"/>
  <c r="DK10" i="8"/>
  <c r="DK11" i="8" s="1"/>
  <c r="DJ10" i="8"/>
  <c r="DJ11" i="8" s="1"/>
  <c r="DI10" i="8"/>
  <c r="DI11" i="8" s="1"/>
  <c r="DG10" i="8"/>
  <c r="DF10" i="8"/>
  <c r="DD10" i="8"/>
  <c r="DC10" i="8"/>
  <c r="DB10" i="8"/>
  <c r="DB11" i="8" s="1"/>
  <c r="DA10" i="8"/>
  <c r="DA11" i="8" s="1"/>
  <c r="CZ10" i="8"/>
  <c r="CZ11" i="8" s="1"/>
  <c r="CY10" i="8"/>
  <c r="CY11" i="8" s="1"/>
  <c r="CW10" i="8"/>
  <c r="CV10" i="8"/>
  <c r="CT10" i="8"/>
  <c r="CS10" i="8"/>
  <c r="CR10" i="8"/>
  <c r="CR11" i="8" s="1"/>
  <c r="CQ10" i="8"/>
  <c r="CQ11" i="8" s="1"/>
  <c r="CP10" i="8"/>
  <c r="CP11" i="8" s="1"/>
  <c r="CO10" i="8"/>
  <c r="CO11" i="8" s="1"/>
  <c r="CM10" i="8"/>
  <c r="CL10" i="8"/>
  <c r="CJ10" i="8"/>
  <c r="CI10" i="8"/>
  <c r="CH10" i="8"/>
  <c r="CH11" i="8" s="1"/>
  <c r="CG10" i="8"/>
  <c r="CG11" i="8" s="1"/>
  <c r="CF10" i="8"/>
  <c r="CF11" i="8" s="1"/>
  <c r="CE10" i="8"/>
  <c r="CE11" i="8" s="1"/>
  <c r="CC10" i="8"/>
  <c r="CB10" i="8"/>
  <c r="BZ10" i="8"/>
  <c r="BY10" i="8"/>
  <c r="BX10" i="8"/>
  <c r="BX11" i="8" s="1"/>
  <c r="BW10" i="8"/>
  <c r="BW11" i="8" s="1"/>
  <c r="BV10" i="8"/>
  <c r="BU10" i="8"/>
  <c r="BU11" i="8" s="1"/>
  <c r="BS10" i="8"/>
  <c r="BR10" i="8"/>
  <c r="BP10" i="8"/>
  <c r="BO10" i="8"/>
  <c r="BN10" i="8"/>
  <c r="BN11" i="8" s="1"/>
  <c r="BM10" i="8"/>
  <c r="BM11" i="8" s="1"/>
  <c r="BL10" i="8"/>
  <c r="BL11" i="8" s="1"/>
  <c r="BK10" i="8"/>
  <c r="BK11" i="8" s="1"/>
  <c r="BI10" i="8"/>
  <c r="BH10" i="8"/>
  <c r="BF10" i="8"/>
  <c r="BE10" i="8"/>
  <c r="BD10" i="8"/>
  <c r="BD11" i="8" s="1"/>
  <c r="BC10" i="8"/>
  <c r="BC11" i="8" s="1"/>
  <c r="BB10" i="8"/>
  <c r="BB11" i="8" s="1"/>
  <c r="BA10" i="8"/>
  <c r="BA11" i="8" s="1"/>
  <c r="AY10" i="8"/>
  <c r="AX10" i="8"/>
  <c r="AV10" i="8"/>
  <c r="AU10" i="8"/>
  <c r="AT10" i="8"/>
  <c r="AT11" i="8" s="1"/>
  <c r="AS10" i="8"/>
  <c r="AS11" i="8" s="1"/>
  <c r="AR10" i="8"/>
  <c r="AR11" i="8" s="1"/>
  <c r="AQ10" i="8"/>
  <c r="AQ11" i="8" s="1"/>
  <c r="AO10" i="8"/>
  <c r="AN10" i="8"/>
  <c r="AL10" i="8"/>
  <c r="AK10" i="8"/>
  <c r="AJ10" i="8"/>
  <c r="AJ11" i="8" s="1"/>
  <c r="AI10" i="8"/>
  <c r="AI11" i="8" s="1"/>
  <c r="AH10" i="8"/>
  <c r="AH11" i="8" s="1"/>
  <c r="AG10" i="8"/>
  <c r="AG11" i="8" s="1"/>
  <c r="AE10" i="8"/>
  <c r="AD10" i="8"/>
  <c r="AB10" i="8"/>
  <c r="AA10" i="8"/>
  <c r="Z10" i="8"/>
  <c r="Z11" i="8" s="1"/>
  <c r="Y10" i="8"/>
  <c r="Y11" i="8" s="1"/>
  <c r="X10" i="8"/>
  <c r="W10" i="8"/>
  <c r="W11" i="8" s="1"/>
  <c r="U10" i="8"/>
  <c r="T10" i="8"/>
  <c r="R10" i="8"/>
  <c r="Q10" i="8"/>
  <c r="P10" i="8"/>
  <c r="P11" i="8" s="1"/>
  <c r="O10" i="8"/>
  <c r="O11" i="8" s="1"/>
  <c r="N10" i="8"/>
  <c r="N11" i="8" s="1"/>
  <c r="M10" i="8"/>
  <c r="M11" i="8" s="1"/>
  <c r="K10" i="8"/>
  <c r="J10" i="8"/>
  <c r="H10" i="8"/>
  <c r="G10" i="8"/>
  <c r="F10" i="8"/>
  <c r="E10" i="8"/>
  <c r="D10" i="8"/>
  <c r="C10" i="8"/>
  <c r="DN11" i="7" l="1"/>
  <c r="BZ11" i="7"/>
  <c r="AL12" i="7"/>
  <c r="AL11" i="7"/>
  <c r="AL12" i="6" l="1"/>
  <c r="F15" i="7"/>
  <c r="E15" i="7"/>
  <c r="D15" i="7"/>
  <c r="C15" i="7"/>
  <c r="F13" i="7"/>
  <c r="E13" i="7"/>
  <c r="D13" i="7"/>
  <c r="C13" i="7"/>
  <c r="CJ12" i="7"/>
  <c r="BF12" i="7"/>
  <c r="AV12" i="7"/>
  <c r="R12" i="7"/>
  <c r="EH11" i="7"/>
  <c r="DX11" i="7"/>
  <c r="DD11" i="7"/>
  <c r="CT11" i="7"/>
  <c r="CJ11" i="7"/>
  <c r="BP11" i="7"/>
  <c r="BF11" i="7"/>
  <c r="AV11" i="7"/>
  <c r="AB11" i="7"/>
  <c r="H11" i="7"/>
  <c r="EK10" i="7"/>
  <c r="EJ10" i="7"/>
  <c r="EH10" i="7"/>
  <c r="EG10" i="7"/>
  <c r="EF10" i="7"/>
  <c r="EE10" i="7"/>
  <c r="ED10" i="7"/>
  <c r="EC10" i="7"/>
  <c r="EA10" i="7"/>
  <c r="DZ10" i="7"/>
  <c r="DX10" i="7"/>
  <c r="DW10" i="7"/>
  <c r="DV10" i="7"/>
  <c r="DU10" i="7"/>
  <c r="DT10" i="7"/>
  <c r="DS10" i="7"/>
  <c r="DQ10" i="7"/>
  <c r="DP10" i="7"/>
  <c r="DN10" i="7"/>
  <c r="DM10" i="7"/>
  <c r="DL10" i="7"/>
  <c r="DK10" i="7"/>
  <c r="DJ10" i="7"/>
  <c r="DI10" i="7"/>
  <c r="DG10" i="7"/>
  <c r="DF10" i="7"/>
  <c r="DD10" i="7"/>
  <c r="DC10" i="7"/>
  <c r="DB10" i="7"/>
  <c r="DA10" i="7"/>
  <c r="CZ10" i="7"/>
  <c r="CY10" i="7"/>
  <c r="CW10" i="7"/>
  <c r="CV10" i="7"/>
  <c r="CT10" i="7"/>
  <c r="CS10" i="7"/>
  <c r="CR10" i="7"/>
  <c r="CQ10" i="7"/>
  <c r="CP10" i="7"/>
  <c r="CO10" i="7"/>
  <c r="CM10" i="7"/>
  <c r="CL10" i="7"/>
  <c r="CJ10" i="7"/>
  <c r="CI10" i="7"/>
  <c r="CL11" i="7" s="1"/>
  <c r="CL12" i="7" s="1"/>
  <c r="CH10" i="7"/>
  <c r="CG10" i="7"/>
  <c r="CF10" i="7"/>
  <c r="CE10" i="7"/>
  <c r="CC10" i="7"/>
  <c r="CB10" i="7"/>
  <c r="BZ10" i="7"/>
  <c r="BY10" i="7"/>
  <c r="CB11" i="7" s="1"/>
  <c r="CB12" i="7" s="1"/>
  <c r="BX10" i="7"/>
  <c r="BW10" i="7"/>
  <c r="BV10" i="7"/>
  <c r="BU10" i="7"/>
  <c r="BS10" i="7"/>
  <c r="BR10" i="7"/>
  <c r="BP10" i="7"/>
  <c r="BO10" i="7"/>
  <c r="BN10" i="7"/>
  <c r="BM10" i="7"/>
  <c r="BL10" i="7"/>
  <c r="BK10" i="7"/>
  <c r="BI10" i="7"/>
  <c r="BH10" i="7"/>
  <c r="BF10" i="7"/>
  <c r="BE10" i="7"/>
  <c r="BH11" i="7" s="1"/>
  <c r="BH12" i="7" s="1"/>
  <c r="BD10" i="7"/>
  <c r="BC10" i="7"/>
  <c r="BB10" i="7"/>
  <c r="BA10" i="7"/>
  <c r="AY10" i="7"/>
  <c r="AX10" i="7"/>
  <c r="AV10" i="7"/>
  <c r="AU10" i="7"/>
  <c r="AX11" i="7" s="1"/>
  <c r="AX12" i="7" s="1"/>
  <c r="AT10" i="7"/>
  <c r="AS10" i="7"/>
  <c r="AR10" i="7"/>
  <c r="AQ10" i="7"/>
  <c r="AO10" i="7"/>
  <c r="AN10" i="7"/>
  <c r="AL10" i="7"/>
  <c r="AK10" i="7"/>
  <c r="AN11" i="7" s="1"/>
  <c r="AN12" i="7" s="1"/>
  <c r="AJ10" i="7"/>
  <c r="AI10" i="7"/>
  <c r="G24" i="7" s="1"/>
  <c r="AH10" i="7"/>
  <c r="AG10" i="7"/>
  <c r="AE10" i="7"/>
  <c r="AD10" i="7"/>
  <c r="AB10" i="7"/>
  <c r="AA10" i="7"/>
  <c r="AD11" i="7" s="1"/>
  <c r="Z10" i="7"/>
  <c r="Y10" i="7"/>
  <c r="X10" i="7"/>
  <c r="W10" i="7"/>
  <c r="U10" i="7"/>
  <c r="T10" i="7"/>
  <c r="R10" i="7"/>
  <c r="Q10" i="7"/>
  <c r="T11" i="7" s="1"/>
  <c r="T12" i="7" s="1"/>
  <c r="P10" i="7"/>
  <c r="O10" i="7"/>
  <c r="N10" i="7"/>
  <c r="M10" i="7"/>
  <c r="K10" i="7"/>
  <c r="J10" i="7"/>
  <c r="H10" i="7"/>
  <c r="G10" i="7"/>
  <c r="J11" i="7" s="1"/>
  <c r="F10" i="7"/>
  <c r="E10" i="7"/>
  <c r="D10" i="7"/>
  <c r="C10" i="7"/>
  <c r="F15" i="6"/>
  <c r="E15" i="6"/>
  <c r="D15" i="6"/>
  <c r="C15" i="6"/>
  <c r="E13" i="6"/>
  <c r="C13" i="6"/>
  <c r="DX12" i="6"/>
  <c r="CT12" i="6"/>
  <c r="CJ12" i="6"/>
  <c r="BP12" i="6"/>
  <c r="BF12" i="6"/>
  <c r="AV12" i="6"/>
  <c r="AB12" i="6"/>
  <c r="R12" i="6"/>
  <c r="EH11" i="6"/>
  <c r="DX11" i="6"/>
  <c r="DD11" i="6"/>
  <c r="CT11" i="6"/>
  <c r="CJ11" i="6"/>
  <c r="BP11" i="6"/>
  <c r="BF11" i="6"/>
  <c r="AV11" i="6"/>
  <c r="AB11" i="6"/>
  <c r="H11" i="6"/>
  <c r="EK10" i="6"/>
  <c r="EJ10" i="6"/>
  <c r="EH10" i="6"/>
  <c r="EG10" i="6"/>
  <c r="EF10" i="6"/>
  <c r="EE10" i="6"/>
  <c r="ED10" i="6"/>
  <c r="EC10" i="6"/>
  <c r="EA10" i="6"/>
  <c r="DZ10" i="6"/>
  <c r="DX10" i="6"/>
  <c r="DW10" i="6"/>
  <c r="DV10" i="6"/>
  <c r="DU10" i="6"/>
  <c r="DT10" i="6"/>
  <c r="DS10" i="6"/>
  <c r="DQ10" i="6"/>
  <c r="DP10" i="6"/>
  <c r="DN10" i="6"/>
  <c r="DM10" i="6"/>
  <c r="DL10" i="6"/>
  <c r="DK10" i="6"/>
  <c r="DJ10" i="6"/>
  <c r="DI10" i="6"/>
  <c r="DG10" i="6"/>
  <c r="DF10" i="6"/>
  <c r="DD10" i="6"/>
  <c r="DC10" i="6"/>
  <c r="DB10" i="6"/>
  <c r="DA10" i="6"/>
  <c r="CZ10" i="6"/>
  <c r="CY10" i="6"/>
  <c r="CW10" i="6"/>
  <c r="CV10" i="6"/>
  <c r="CT10" i="6"/>
  <c r="CS10" i="6"/>
  <c r="CR10" i="6"/>
  <c r="CQ10" i="6"/>
  <c r="CP10" i="6"/>
  <c r="CO10" i="6"/>
  <c r="CM10" i="6"/>
  <c r="CL10" i="6"/>
  <c r="CJ10" i="6"/>
  <c r="CI10" i="6"/>
  <c r="CH10" i="6"/>
  <c r="CG10" i="6"/>
  <c r="CF10" i="6"/>
  <c r="CE10" i="6"/>
  <c r="CC10" i="6"/>
  <c r="CB10" i="6"/>
  <c r="BZ10" i="6"/>
  <c r="BY10" i="6"/>
  <c r="BX10" i="6"/>
  <c r="BW10" i="6"/>
  <c r="BV10" i="6"/>
  <c r="BU10" i="6"/>
  <c r="BS10" i="6"/>
  <c r="BR10" i="6"/>
  <c r="BP10" i="6"/>
  <c r="BO10" i="6"/>
  <c r="BN10" i="6"/>
  <c r="BM10" i="6"/>
  <c r="BL10" i="6"/>
  <c r="BK10" i="6"/>
  <c r="BI10" i="6"/>
  <c r="BH10" i="6"/>
  <c r="BF10" i="6"/>
  <c r="BE10" i="6"/>
  <c r="BD10" i="6"/>
  <c r="BC10" i="6"/>
  <c r="BB10" i="6"/>
  <c r="BA10" i="6"/>
  <c r="AY10" i="6"/>
  <c r="AX10" i="6"/>
  <c r="AV10" i="6"/>
  <c r="AU10" i="6"/>
  <c r="AT10" i="6"/>
  <c r="AS10" i="6"/>
  <c r="AR10" i="6"/>
  <c r="AQ10" i="6"/>
  <c r="AO10" i="6"/>
  <c r="AN10" i="6"/>
  <c r="AL10" i="6"/>
  <c r="AK10" i="6"/>
  <c r="AJ10" i="6"/>
  <c r="AI10" i="6"/>
  <c r="AH10" i="6"/>
  <c r="AG10" i="6"/>
  <c r="AE10" i="6"/>
  <c r="AD10" i="6"/>
  <c r="AB10" i="6"/>
  <c r="AA10" i="6"/>
  <c r="Z10" i="6"/>
  <c r="Y10" i="6"/>
  <c r="X10" i="6"/>
  <c r="W10" i="6"/>
  <c r="U10" i="6"/>
  <c r="T10" i="6"/>
  <c r="R10" i="6"/>
  <c r="Q10" i="6"/>
  <c r="P10" i="6"/>
  <c r="O10" i="6"/>
  <c r="N10" i="6"/>
  <c r="M10" i="6"/>
  <c r="K10" i="6"/>
  <c r="J10" i="6"/>
  <c r="H10" i="6"/>
  <c r="G10" i="6"/>
  <c r="F10" i="6"/>
  <c r="E10" i="6"/>
  <c r="D10" i="6"/>
  <c r="C10" i="6"/>
  <c r="DI15" i="3"/>
  <c r="EC15" i="3"/>
  <c r="J5" i="1"/>
  <c r="K5" i="1" s="1"/>
  <c r="R12" i="3"/>
  <c r="EH11" i="3"/>
  <c r="DX12" i="3"/>
  <c r="DX11" i="3"/>
  <c r="DD11" i="3"/>
  <c r="CT12" i="3"/>
  <c r="CT11" i="3"/>
  <c r="CJ12" i="3"/>
  <c r="CJ11" i="3"/>
  <c r="BP12" i="3"/>
  <c r="BP11" i="3"/>
  <c r="BF12" i="3"/>
  <c r="BF11" i="3"/>
  <c r="AV12" i="3"/>
  <c r="AV11" i="3"/>
  <c r="AB12" i="3"/>
  <c r="AB11" i="3"/>
  <c r="H11" i="3"/>
  <c r="EF15" i="3"/>
  <c r="EE15" i="3"/>
  <c r="ED15" i="3"/>
  <c r="DV15" i="3"/>
  <c r="DU15" i="3"/>
  <c r="DT15" i="3"/>
  <c r="DS15" i="3"/>
  <c r="DL15" i="3"/>
  <c r="DK15" i="3"/>
  <c r="DJ15" i="3"/>
  <c r="DB15" i="3"/>
  <c r="DA15" i="3"/>
  <c r="CZ15" i="3"/>
  <c r="CY15" i="3"/>
  <c r="CR15" i="3"/>
  <c r="CQ15" i="3"/>
  <c r="CP15" i="3"/>
  <c r="CO15" i="3"/>
  <c r="CH15" i="3"/>
  <c r="CG15" i="3"/>
  <c r="CF15" i="3"/>
  <c r="CE15" i="3"/>
  <c r="BX15" i="3"/>
  <c r="BW15" i="3"/>
  <c r="BV15" i="3"/>
  <c r="BU15" i="3"/>
  <c r="BN15" i="3"/>
  <c r="BM15" i="3"/>
  <c r="BL15" i="3"/>
  <c r="BK15" i="3"/>
  <c r="BD15" i="3"/>
  <c r="BC15" i="3"/>
  <c r="BB15" i="3"/>
  <c r="BA15" i="3"/>
  <c r="AT15" i="3"/>
  <c r="AS15" i="3"/>
  <c r="AR15" i="3"/>
  <c r="AQ15" i="3"/>
  <c r="AJ15" i="3"/>
  <c r="AI15" i="3"/>
  <c r="AH15" i="3"/>
  <c r="AG15" i="3"/>
  <c r="Z15" i="3"/>
  <c r="Y15" i="3"/>
  <c r="X15" i="3"/>
  <c r="W15" i="3"/>
  <c r="P15" i="3"/>
  <c r="O15" i="3"/>
  <c r="N15" i="3"/>
  <c r="M15" i="3"/>
  <c r="EF13" i="3"/>
  <c r="EE13" i="3"/>
  <c r="ED13" i="3"/>
  <c r="EC13" i="3"/>
  <c r="DV13" i="3"/>
  <c r="DU13" i="3"/>
  <c r="DT13" i="3"/>
  <c r="DS13" i="3"/>
  <c r="DL13" i="3"/>
  <c r="DK13" i="3"/>
  <c r="DJ13" i="3"/>
  <c r="DI13" i="3"/>
  <c r="DB13" i="3"/>
  <c r="DA13" i="3"/>
  <c r="CZ13" i="3"/>
  <c r="CY13" i="3"/>
  <c r="CR13" i="3"/>
  <c r="CQ13" i="3"/>
  <c r="CP13" i="3"/>
  <c r="CO13" i="3"/>
  <c r="CH13" i="3"/>
  <c r="CG13" i="3"/>
  <c r="CF13" i="3"/>
  <c r="CE13" i="3"/>
  <c r="BX13" i="3"/>
  <c r="BW13" i="3"/>
  <c r="BV13" i="3"/>
  <c r="BU13" i="3"/>
  <c r="BN13" i="3"/>
  <c r="BM13" i="3"/>
  <c r="BL13" i="3"/>
  <c r="BK13" i="3"/>
  <c r="BD13" i="3"/>
  <c r="BC13" i="3"/>
  <c r="BB13" i="3"/>
  <c r="BA13" i="3"/>
  <c r="AT13" i="3"/>
  <c r="AS13" i="3"/>
  <c r="AR13" i="3"/>
  <c r="AQ13" i="3"/>
  <c r="AJ13" i="3"/>
  <c r="AI13" i="3"/>
  <c r="AH13" i="3"/>
  <c r="AG13" i="3"/>
  <c r="Z13" i="3"/>
  <c r="Y13" i="3"/>
  <c r="X13" i="3"/>
  <c r="W13" i="3"/>
  <c r="P13" i="3"/>
  <c r="O13" i="3"/>
  <c r="N13" i="3"/>
  <c r="M13" i="3"/>
  <c r="M14" i="3"/>
  <c r="N14" i="3"/>
  <c r="O14" i="3"/>
  <c r="F13" i="3"/>
  <c r="E13" i="3"/>
  <c r="D13" i="3"/>
  <c r="C13" i="3"/>
  <c r="F15" i="3"/>
  <c r="E15" i="3"/>
  <c r="D15" i="3"/>
  <c r="C15" i="3"/>
  <c r="K3" i="1"/>
  <c r="K4" i="1"/>
  <c r="J7" i="1"/>
  <c r="J3" i="1"/>
  <c r="J4" i="1"/>
  <c r="J2" i="1"/>
  <c r="K2" i="1" s="1"/>
  <c r="I6" i="1"/>
  <c r="I7" i="1"/>
  <c r="CV11" i="7" l="1"/>
  <c r="CV12" i="7" s="1"/>
  <c r="DP11" i="7"/>
  <c r="DP12" i="7" s="1"/>
  <c r="EJ11" i="7"/>
  <c r="EJ12" i="7" s="1"/>
  <c r="I24" i="7"/>
  <c r="H24" i="7"/>
  <c r="G20" i="7"/>
  <c r="K11" i="7"/>
  <c r="U11" i="7"/>
  <c r="AE11" i="7"/>
  <c r="F24" i="7"/>
  <c r="AO11" i="7"/>
  <c r="AY11" i="7"/>
  <c r="BI11" i="7"/>
  <c r="CC11" i="7"/>
  <c r="CM11" i="7"/>
  <c r="CW11" i="7"/>
  <c r="DQ11" i="7"/>
  <c r="EK11" i="7"/>
  <c r="J12" i="7"/>
  <c r="AD12" i="7"/>
  <c r="I20" i="7"/>
  <c r="H20" i="7"/>
  <c r="F20" i="7"/>
  <c r="I23" i="7"/>
  <c r="H23" i="7"/>
  <c r="I22" i="7"/>
  <c r="H22" i="7"/>
  <c r="F23" i="7"/>
  <c r="G23" i="7"/>
  <c r="F22" i="7"/>
  <c r="G22" i="7"/>
  <c r="J23" i="7"/>
  <c r="K23" i="7"/>
  <c r="J6" i="1"/>
  <c r="EK10" i="3"/>
  <c r="EJ10" i="3"/>
  <c r="EH10" i="3"/>
  <c r="EG10" i="3"/>
  <c r="EA10" i="3"/>
  <c r="DZ10" i="3"/>
  <c r="DX10" i="3"/>
  <c r="DW10" i="3"/>
  <c r="DQ10" i="3"/>
  <c r="DP10" i="3"/>
  <c r="DN10" i="3"/>
  <c r="DM10" i="3"/>
  <c r="DG10" i="3"/>
  <c r="DF10" i="3"/>
  <c r="DD10" i="3"/>
  <c r="DC10" i="3"/>
  <c r="CW10" i="3"/>
  <c r="CV10" i="3"/>
  <c r="CT10" i="3"/>
  <c r="CS10" i="3"/>
  <c r="CM10" i="3"/>
  <c r="CL10" i="3"/>
  <c r="CJ10" i="3"/>
  <c r="CI10" i="3"/>
  <c r="CC10" i="3"/>
  <c r="CB10" i="3"/>
  <c r="BZ10" i="3"/>
  <c r="BY10" i="3"/>
  <c r="BS10" i="3"/>
  <c r="BR10" i="3"/>
  <c r="BP10" i="3"/>
  <c r="BO10" i="3"/>
  <c r="BI10" i="3"/>
  <c r="BH10" i="3"/>
  <c r="BF10" i="3"/>
  <c r="BE10" i="3"/>
  <c r="AY10" i="3"/>
  <c r="AX10" i="3"/>
  <c r="AV10" i="3"/>
  <c r="AU10" i="3"/>
  <c r="AO10" i="3"/>
  <c r="AN10" i="3"/>
  <c r="AL10" i="3"/>
  <c r="AK10" i="3"/>
  <c r="AE10" i="3"/>
  <c r="AD10" i="3"/>
  <c r="AB10" i="3"/>
  <c r="AA10" i="3"/>
  <c r="U10" i="3"/>
  <c r="T10" i="3"/>
  <c r="R10" i="3"/>
  <c r="Q10" i="3"/>
  <c r="J10" i="3"/>
  <c r="K10" i="3"/>
  <c r="H10" i="3"/>
  <c r="G21" i="7" l="1"/>
  <c r="F21" i="7"/>
  <c r="I21" i="7"/>
  <c r="H21" i="7"/>
  <c r="EF16" i="3"/>
  <c r="EE16" i="3"/>
  <c r="ED16" i="3"/>
  <c r="EC16" i="3"/>
  <c r="DV16" i="3"/>
  <c r="DU16" i="3"/>
  <c r="DT16" i="3"/>
  <c r="DS16" i="3"/>
  <c r="EF14" i="3"/>
  <c r="EE14" i="3"/>
  <c r="ED14" i="3"/>
  <c r="EC14" i="3"/>
  <c r="DV14" i="3"/>
  <c r="DU14" i="3"/>
  <c r="DT14" i="3"/>
  <c r="DS14" i="3"/>
  <c r="EF12" i="3"/>
  <c r="EE12" i="3"/>
  <c r="ED12" i="3"/>
  <c r="EC12" i="3"/>
  <c r="DV12" i="3"/>
  <c r="DU12" i="3"/>
  <c r="DT12" i="3"/>
  <c r="DS12" i="3"/>
  <c r="DL16" i="3"/>
  <c r="DK16" i="3"/>
  <c r="DJ16" i="3"/>
  <c r="DI16" i="3"/>
  <c r="DB16" i="3"/>
  <c r="DA16" i="3"/>
  <c r="CZ16" i="3"/>
  <c r="CY16" i="3"/>
  <c r="CR16" i="3"/>
  <c r="CQ16" i="3"/>
  <c r="CP16" i="3"/>
  <c r="CO16" i="3"/>
  <c r="CH16" i="3"/>
  <c r="CG16" i="3"/>
  <c r="CF16" i="3"/>
  <c r="CE16" i="3"/>
  <c r="DL14" i="3"/>
  <c r="DK14" i="3"/>
  <c r="DJ14" i="3"/>
  <c r="DI14" i="3"/>
  <c r="DB14" i="3"/>
  <c r="DA14" i="3"/>
  <c r="CZ14" i="3"/>
  <c r="CY14" i="3"/>
  <c r="CR14" i="3"/>
  <c r="CQ14" i="3"/>
  <c r="CP14" i="3"/>
  <c r="CO14" i="3"/>
  <c r="CH14" i="3"/>
  <c r="CG14" i="3"/>
  <c r="CF14" i="3"/>
  <c r="CE14" i="3"/>
  <c r="DL12" i="3"/>
  <c r="DK12" i="3"/>
  <c r="DJ12" i="3"/>
  <c r="DI12" i="3"/>
  <c r="DB12" i="3"/>
  <c r="DA12" i="3"/>
  <c r="CZ12" i="3"/>
  <c r="CY12" i="3"/>
  <c r="CR12" i="3"/>
  <c r="CQ12" i="3"/>
  <c r="CP12" i="3"/>
  <c r="CO12" i="3"/>
  <c r="CH12" i="3"/>
  <c r="CG12" i="3"/>
  <c r="CF12" i="3"/>
  <c r="CE12" i="3"/>
  <c r="BX16" i="3"/>
  <c r="BW16" i="3"/>
  <c r="BV16" i="3"/>
  <c r="BU16" i="3"/>
  <c r="BN16" i="3"/>
  <c r="BM16" i="3"/>
  <c r="BL16" i="3"/>
  <c r="BK16" i="3"/>
  <c r="BD16" i="3"/>
  <c r="BC16" i="3"/>
  <c r="BB16" i="3"/>
  <c r="BA16" i="3"/>
  <c r="AT16" i="3"/>
  <c r="AS16" i="3"/>
  <c r="AR16" i="3"/>
  <c r="AQ16" i="3"/>
  <c r="BX14" i="3"/>
  <c r="BW14" i="3"/>
  <c r="BV14" i="3"/>
  <c r="BU14" i="3"/>
  <c r="BN14" i="3"/>
  <c r="BM14" i="3"/>
  <c r="BL14" i="3"/>
  <c r="BK14" i="3"/>
  <c r="BD14" i="3"/>
  <c r="BC14" i="3"/>
  <c r="BB14" i="3"/>
  <c r="BA14" i="3"/>
  <c r="AT14" i="3"/>
  <c r="AS14" i="3"/>
  <c r="AR14" i="3"/>
  <c r="AQ14" i="3"/>
  <c r="BX12" i="3"/>
  <c r="BW12" i="3"/>
  <c r="BV12" i="3"/>
  <c r="BU12" i="3"/>
  <c r="BN12" i="3"/>
  <c r="BM12" i="3"/>
  <c r="BL12" i="3"/>
  <c r="BK12" i="3"/>
  <c r="BD12" i="3"/>
  <c r="BC12" i="3"/>
  <c r="BB12" i="3"/>
  <c r="BA12" i="3"/>
  <c r="AT12" i="3"/>
  <c r="AS12" i="3"/>
  <c r="AR12" i="3"/>
  <c r="AQ12" i="3"/>
  <c r="AJ16" i="3"/>
  <c r="AI16" i="3"/>
  <c r="AH16" i="3"/>
  <c r="AG16" i="3"/>
  <c r="AJ14" i="3"/>
  <c r="AI14" i="3"/>
  <c r="AH14" i="3"/>
  <c r="AG14" i="3"/>
  <c r="AJ12" i="3"/>
  <c r="AI12" i="3"/>
  <c r="AH12" i="3"/>
  <c r="AG12" i="3"/>
  <c r="Z16" i="3"/>
  <c r="Y16" i="3"/>
  <c r="X16" i="3"/>
  <c r="W16" i="3"/>
  <c r="Z14" i="3"/>
  <c r="Y14" i="3"/>
  <c r="X14" i="3"/>
  <c r="W14" i="3"/>
  <c r="Z12" i="3"/>
  <c r="Y12" i="3"/>
  <c r="X12" i="3"/>
  <c r="W12" i="3"/>
  <c r="P16" i="3"/>
  <c r="O16" i="3"/>
  <c r="N16" i="3"/>
  <c r="M16" i="3"/>
  <c r="P14" i="3"/>
  <c r="P12" i="3"/>
  <c r="O12" i="3"/>
  <c r="N12" i="3"/>
  <c r="M12" i="3"/>
  <c r="D16" i="3"/>
  <c r="E16" i="3"/>
  <c r="F16" i="3"/>
  <c r="D14" i="3"/>
  <c r="E14" i="3"/>
  <c r="F14" i="3"/>
  <c r="C16" i="3"/>
  <c r="C14" i="3"/>
  <c r="D12" i="3"/>
  <c r="E12" i="3"/>
  <c r="F12" i="3"/>
  <c r="C12" i="3"/>
  <c r="EF10" i="3"/>
  <c r="EF11" i="3" s="1"/>
  <c r="EE10" i="3"/>
  <c r="EE11" i="3" s="1"/>
  <c r="ED10" i="3"/>
  <c r="ED11" i="3" s="1"/>
  <c r="EC10" i="3"/>
  <c r="EC11" i="3" s="1"/>
  <c r="DV10" i="3"/>
  <c r="DV11" i="3" s="1"/>
  <c r="DU10" i="3"/>
  <c r="DU11" i="3" s="1"/>
  <c r="DT10" i="3"/>
  <c r="DT11" i="3" s="1"/>
  <c r="DS10" i="3"/>
  <c r="DS11" i="3" s="1"/>
  <c r="DL10" i="3"/>
  <c r="DL11" i="3" s="1"/>
  <c r="DK10" i="3"/>
  <c r="DK11" i="3" s="1"/>
  <c r="DJ10" i="3"/>
  <c r="DJ11" i="3" s="1"/>
  <c r="DI10" i="3"/>
  <c r="DI11" i="3" s="1"/>
  <c r="DB10" i="3"/>
  <c r="DB11" i="3" s="1"/>
  <c r="DA10" i="3"/>
  <c r="DA11" i="3" s="1"/>
  <c r="CZ10" i="3"/>
  <c r="CZ11" i="3" s="1"/>
  <c r="CY10" i="3"/>
  <c r="CY11" i="3" s="1"/>
  <c r="CR10" i="3"/>
  <c r="CR11" i="3" s="1"/>
  <c r="CQ10" i="3"/>
  <c r="CQ11" i="3" s="1"/>
  <c r="CP10" i="3"/>
  <c r="CP11" i="3" s="1"/>
  <c r="CO10" i="3"/>
  <c r="CO11" i="3" s="1"/>
  <c r="CH10" i="3"/>
  <c r="CH11" i="3" s="1"/>
  <c r="CG10" i="3"/>
  <c r="CG11" i="3" s="1"/>
  <c r="CF10" i="3"/>
  <c r="CF11" i="3" s="1"/>
  <c r="CE10" i="3"/>
  <c r="CE11" i="3" s="1"/>
  <c r="BX10" i="3"/>
  <c r="BX11" i="3" s="1"/>
  <c r="BW10" i="3"/>
  <c r="BW11" i="3" s="1"/>
  <c r="BV10" i="3"/>
  <c r="BV11" i="3" s="1"/>
  <c r="BU10" i="3"/>
  <c r="BU11" i="3" s="1"/>
  <c r="BN10" i="3"/>
  <c r="BN11" i="3" s="1"/>
  <c r="BM10" i="3"/>
  <c r="BM11" i="3" s="1"/>
  <c r="BL10" i="3"/>
  <c r="BL11" i="3" s="1"/>
  <c r="BK10" i="3"/>
  <c r="BK11" i="3" s="1"/>
  <c r="BD10" i="3"/>
  <c r="BD11" i="3" s="1"/>
  <c r="BC10" i="3"/>
  <c r="BC11" i="3" s="1"/>
  <c r="BB10" i="3"/>
  <c r="BB11" i="3" s="1"/>
  <c r="BA10" i="3"/>
  <c r="BA11" i="3" s="1"/>
  <c r="AT10" i="3"/>
  <c r="AT11" i="3" s="1"/>
  <c r="AS10" i="3"/>
  <c r="AS11" i="3" s="1"/>
  <c r="AR10" i="3"/>
  <c r="AR11" i="3" s="1"/>
  <c r="AQ10" i="3"/>
  <c r="AQ11" i="3" s="1"/>
  <c r="AJ10" i="3"/>
  <c r="AJ11" i="3" s="1"/>
  <c r="AI10" i="3"/>
  <c r="AI11" i="3" s="1"/>
  <c r="AH10" i="3"/>
  <c r="AH11" i="3" s="1"/>
  <c r="AG10" i="3"/>
  <c r="AG11" i="3" s="1"/>
  <c r="Z10" i="3"/>
  <c r="Z11" i="3" s="1"/>
  <c r="Y10" i="3"/>
  <c r="Y11" i="3" s="1"/>
  <c r="X10" i="3"/>
  <c r="X11" i="3" s="1"/>
  <c r="W10" i="3"/>
  <c r="W11" i="3" s="1"/>
  <c r="P10" i="3"/>
  <c r="P11" i="3" s="1"/>
  <c r="O10" i="3"/>
  <c r="O11" i="3" s="1"/>
  <c r="N10" i="3"/>
  <c r="N11" i="3" s="1"/>
  <c r="M10" i="3"/>
  <c r="M11" i="3" s="1"/>
  <c r="D10" i="3"/>
  <c r="D11" i="3" s="1"/>
  <c r="E10" i="3"/>
  <c r="E11" i="3" s="1"/>
  <c r="F10" i="3"/>
  <c r="F11" i="3" s="1"/>
  <c r="G10" i="3"/>
  <c r="C10" i="3"/>
  <c r="C11" i="3" s="1"/>
  <c r="H6" i="1"/>
  <c r="H7" i="1"/>
  <c r="D6" i="1" l="1"/>
  <c r="E6" i="1"/>
  <c r="F6" i="1"/>
  <c r="C6" i="1"/>
  <c r="D7" i="1"/>
  <c r="E7" i="1"/>
  <c r="F7" i="1"/>
  <c r="C7" i="1"/>
</calcChain>
</file>

<file path=xl/sharedStrings.xml><?xml version="1.0" encoding="utf-8"?>
<sst xmlns="http://schemas.openxmlformats.org/spreadsheetml/2006/main" count="1293" uniqueCount="100">
  <si>
    <t>P</t>
  </si>
  <si>
    <t>A</t>
  </si>
  <si>
    <t>B</t>
  </si>
  <si>
    <t>C</t>
  </si>
  <si>
    <t>D</t>
  </si>
  <si>
    <t>Age</t>
  </si>
  <si>
    <t>Height</t>
  </si>
  <si>
    <t>Weight</t>
  </si>
  <si>
    <t>Mean</t>
  </si>
  <si>
    <t>SD</t>
  </si>
  <si>
    <t>VO2max</t>
  </si>
  <si>
    <t>Kcal</t>
  </si>
  <si>
    <t>MTB km</t>
  </si>
  <si>
    <t>RB km</t>
  </si>
  <si>
    <t>Average BPM</t>
  </si>
  <si>
    <t>Pre-exercise</t>
  </si>
  <si>
    <t>Post-exercise</t>
  </si>
  <si>
    <t>During exercise</t>
  </si>
  <si>
    <t>Post-exercise (Between)</t>
  </si>
  <si>
    <t>Carb intake (g)</t>
  </si>
  <si>
    <t>Prot intake (g)</t>
  </si>
  <si>
    <t>Hydration (ml)</t>
  </si>
  <si>
    <t>Total</t>
  </si>
  <si>
    <t>Day 12 - Day off</t>
  </si>
  <si>
    <t>Day 2 - Endurance</t>
  </si>
  <si>
    <t>Day 1 - Endurance</t>
  </si>
  <si>
    <t>Day 3 - Endurance</t>
  </si>
  <si>
    <t>Day 4 - Day off</t>
  </si>
  <si>
    <t>Day 5 - Endurance</t>
  </si>
  <si>
    <t>Day 6 - Speed</t>
  </si>
  <si>
    <t>Day 7 - Power</t>
  </si>
  <si>
    <t>Day 8 - Day off</t>
  </si>
  <si>
    <t>Day 9 - Endurance</t>
  </si>
  <si>
    <t>Day 10 - Speed</t>
  </si>
  <si>
    <t>Day 11 - Endurance</t>
  </si>
  <si>
    <t>Day 13 - Speed and power</t>
  </si>
  <si>
    <t>Day 14 - Endurance</t>
  </si>
  <si>
    <t>Energy intake (kcal)</t>
  </si>
  <si>
    <t>Pre-E per kg</t>
  </si>
  <si>
    <t>Post-E per kg</t>
  </si>
  <si>
    <t>Between per kg</t>
  </si>
  <si>
    <t>Breakfast</t>
  </si>
  <si>
    <t>Snack</t>
  </si>
  <si>
    <t>Lunch</t>
  </si>
  <si>
    <t>Dinner</t>
  </si>
  <si>
    <t>II. dinner</t>
  </si>
  <si>
    <t>Time (min)</t>
  </si>
  <si>
    <t>Rest BPM</t>
  </si>
  <si>
    <t>Max BPM</t>
  </si>
  <si>
    <t>HRR</t>
  </si>
  <si>
    <t>HARD</t>
  </si>
  <si>
    <t>During I g(ml)/h</t>
  </si>
  <si>
    <t>During II g(ml)/h</t>
  </si>
  <si>
    <t>Rest</t>
  </si>
  <si>
    <t>E1 %HRR</t>
  </si>
  <si>
    <t>E2 %HRR</t>
  </si>
  <si>
    <t>MIDDLE</t>
  </si>
  <si>
    <t>LOW</t>
  </si>
  <si>
    <t>Day 4 - Power</t>
  </si>
  <si>
    <t>Day 5 - Speed</t>
  </si>
  <si>
    <t>Day 6 - Endurance</t>
  </si>
  <si>
    <t>Day 7 - Day off</t>
  </si>
  <si>
    <t>Day 8 - Speed</t>
  </si>
  <si>
    <t>Day 9 - Power</t>
  </si>
  <si>
    <t>Day 11 - Day off</t>
  </si>
  <si>
    <t>Day 12 - Speed</t>
  </si>
  <si>
    <t>E3 %HRR</t>
  </si>
  <si>
    <t xml:space="preserve"> </t>
  </si>
  <si>
    <t>Total per kg</t>
  </si>
  <si>
    <t>FFM</t>
  </si>
  <si>
    <t>Body fat (%)</t>
  </si>
  <si>
    <t>BM</t>
  </si>
  <si>
    <t>Day 13 - Day off</t>
  </si>
  <si>
    <t>BMI</t>
  </si>
  <si>
    <t>2-week summary</t>
  </si>
  <si>
    <t>% HRR</t>
  </si>
  <si>
    <t>Time</t>
  </si>
  <si>
    <t>Distance</t>
  </si>
  <si>
    <t>CHO (g/kg/day)</t>
  </si>
  <si>
    <t>PRO (g/kg/day)</t>
  </si>
  <si>
    <t>EI (kcal/kg/day)</t>
  </si>
  <si>
    <r>
      <t>MEAN</t>
    </r>
    <r>
      <rPr>
        <sz val="11"/>
        <color theme="1"/>
        <rFont val="Calibri"/>
        <family val="2"/>
        <charset val="238"/>
      </rPr>
      <t>±SD</t>
    </r>
  </si>
  <si>
    <t>EE (kcal/kg/h)</t>
  </si>
  <si>
    <t>HARD (n=7)</t>
  </si>
  <si>
    <t>MIDDLE (n=4)</t>
  </si>
  <si>
    <t>LOW (n=3)</t>
  </si>
  <si>
    <t>Kcal/kg/h</t>
  </si>
  <si>
    <t>EE (kcal/h)</t>
  </si>
  <si>
    <t>Kcal/h</t>
  </si>
  <si>
    <t>MIDDLE (n=7)</t>
  </si>
  <si>
    <t>HARD (n=4)</t>
  </si>
  <si>
    <t>HARD (n=8)</t>
  </si>
  <si>
    <t>MIDDLE (n=3)</t>
  </si>
  <si>
    <t>HARD (n=26)</t>
  </si>
  <si>
    <t>MIDDLE (n=18)</t>
  </si>
  <si>
    <t>LOW (n=12)</t>
  </si>
  <si>
    <t>TO1</t>
  </si>
  <si>
    <t>TO2</t>
  </si>
  <si>
    <t>TO3</t>
  </si>
  <si>
    <t>TO4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</si>
</sst>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NumberFormat="1"/>
    <xf numFmtId="0" fontId="0" fillId="0" borderId="0" xfId="0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0" xfId="0" applyFill="1"/>
    <xf numFmtId="0" fontId="0" fillId="0" borderId="1" xfId="0" applyBorder="1"/>
    <xf numFmtId="0" fontId="0" fillId="0" borderId="3" xfId="0" applyBorder="1"/>
    <xf numFmtId="0" fontId="0" fillId="0" borderId="3" xfId="0" applyBorder="1" applyAlignment="1">
      <alignment horizontal="center" vertical="center" textRotation="90"/>
    </xf>
    <xf numFmtId="0" fontId="0" fillId="2" borderId="3" xfId="0" applyFill="1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 wrapText="1"/>
    </xf>
    <xf numFmtId="0" fontId="0" fillId="0" borderId="2" xfId="0" applyBorder="1"/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2" borderId="9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9" xfId="0" applyBorder="1"/>
    <xf numFmtId="0" fontId="0" fillId="0" borderId="0" xfId="0" applyFill="1"/>
    <xf numFmtId="0" fontId="0" fillId="3" borderId="0" xfId="0" applyFill="1" applyAlignment="1">
      <alignment horizontal="left"/>
    </xf>
    <xf numFmtId="0" fontId="0" fillId="3" borderId="0" xfId="0" applyFill="1"/>
    <xf numFmtId="0" fontId="0" fillId="2" borderId="0" xfId="0" applyFill="1" applyAlignment="1">
      <alignment horizontal="left" vertical="top"/>
    </xf>
    <xf numFmtId="0" fontId="0" fillId="3" borderId="0" xfId="0" applyFill="1" applyAlignment="1">
      <alignment horizontal="left"/>
    </xf>
    <xf numFmtId="0" fontId="0" fillId="2" borderId="3" xfId="0" applyFill="1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0" fillId="4" borderId="0" xfId="0" applyFill="1" applyAlignment="1">
      <alignment horizontal="left"/>
    </xf>
    <xf numFmtId="0" fontId="0" fillId="5" borderId="0" xfId="0" applyFill="1" applyAlignment="1">
      <alignment horizontal="left"/>
    </xf>
    <xf numFmtId="0" fontId="0" fillId="6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0" fillId="7" borderId="0" xfId="0" applyFill="1" applyAlignment="1">
      <alignment horizontal="left"/>
    </xf>
    <xf numFmtId="0" fontId="0" fillId="7" borderId="0" xfId="0" applyFill="1"/>
    <xf numFmtId="0" fontId="0" fillId="0" borderId="10" xfId="0" applyFill="1" applyBorder="1"/>
    <xf numFmtId="0" fontId="0" fillId="0" borderId="0" xfId="0" applyFill="1" applyBorder="1"/>
    <xf numFmtId="0" fontId="0" fillId="0" borderId="10" xfId="0" applyFill="1" applyBorder="1" applyAlignment="1">
      <alignment horizontal="left"/>
    </xf>
    <xf numFmtId="0" fontId="0" fillId="0" borderId="10" xfId="0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9" borderId="0" xfId="0" applyFill="1" applyAlignment="1">
      <alignment horizontal="left"/>
    </xf>
    <xf numFmtId="0" fontId="0" fillId="0" borderId="9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9" xfId="0" applyFill="1" applyBorder="1"/>
    <xf numFmtId="0" fontId="0" fillId="7" borderId="13" xfId="0" applyFill="1" applyBorder="1" applyAlignment="1">
      <alignment horizontal="left"/>
    </xf>
    <xf numFmtId="0" fontId="0" fillId="7" borderId="14" xfId="0" applyFill="1" applyBorder="1" applyAlignment="1">
      <alignment horizontal="left"/>
    </xf>
    <xf numFmtId="0" fontId="0" fillId="7" borderId="15" xfId="0" applyFill="1" applyBorder="1" applyAlignment="1">
      <alignment horizontal="left"/>
    </xf>
    <xf numFmtId="0" fontId="0" fillId="0" borderId="0" xfId="0" applyFill="1" applyBorder="1" applyAlignment="1"/>
    <xf numFmtId="0" fontId="0" fillId="0" borderId="16" xfId="0" applyFill="1" applyBorder="1"/>
    <xf numFmtId="0" fontId="0" fillId="0" borderId="17" xfId="0" applyFill="1" applyBorder="1" applyAlignment="1">
      <alignment horizontal="left"/>
    </xf>
    <xf numFmtId="0" fontId="0" fillId="0" borderId="17" xfId="0" applyFill="1" applyBorder="1"/>
    <xf numFmtId="0" fontId="0" fillId="0" borderId="18" xfId="0" applyFill="1" applyBorder="1" applyAlignment="1">
      <alignment horizontal="left"/>
    </xf>
    <xf numFmtId="0" fontId="0" fillId="9" borderId="0" xfId="0" applyFill="1" applyAlignment="1">
      <alignment horizontal="left"/>
    </xf>
    <xf numFmtId="0" fontId="0" fillId="2" borderId="0" xfId="0" applyFill="1" applyAlignment="1">
      <alignment horizontal="left" vertical="top"/>
    </xf>
    <xf numFmtId="0" fontId="0" fillId="0" borderId="3" xfId="0" applyBorder="1" applyAlignment="1">
      <alignment horizontal="center" vertical="center" textRotation="90"/>
    </xf>
    <xf numFmtId="0" fontId="0" fillId="7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0" fillId="5" borderId="0" xfId="0" applyFill="1" applyAlignment="1">
      <alignment horizontal="left"/>
    </xf>
    <xf numFmtId="0" fontId="0" fillId="6" borderId="0" xfId="0" applyFill="1" applyAlignment="1">
      <alignment horizontal="left"/>
    </xf>
    <xf numFmtId="0" fontId="0" fillId="2" borderId="3" xfId="0" applyFill="1" applyBorder="1" applyAlignment="1">
      <alignment horizontal="center" vertical="center" textRotation="90"/>
    </xf>
    <xf numFmtId="0" fontId="0" fillId="11" borderId="0" xfId="0" applyFill="1" applyBorder="1" applyAlignment="1">
      <alignment horizontal="left" vertical="top"/>
    </xf>
    <xf numFmtId="0" fontId="0" fillId="12" borderId="9" xfId="0" applyFill="1" applyBorder="1" applyAlignment="1">
      <alignment horizontal="left" vertical="top"/>
    </xf>
    <xf numFmtId="0" fontId="0" fillId="12" borderId="0" xfId="0" applyFill="1" applyBorder="1" applyAlignment="1">
      <alignment horizontal="left" vertical="top"/>
    </xf>
    <xf numFmtId="0" fontId="0" fillId="12" borderId="10" xfId="0" applyFill="1" applyBorder="1" applyAlignment="1">
      <alignment horizontal="left" vertical="top"/>
    </xf>
    <xf numFmtId="0" fontId="0" fillId="10" borderId="0" xfId="0" applyFill="1"/>
    <xf numFmtId="0" fontId="0" fillId="10" borderId="0" xfId="0" applyNumberFormat="1" applyFill="1"/>
    <xf numFmtId="0" fontId="2" fillId="13" borderId="0" xfId="0" applyFont="1" applyFill="1"/>
    <xf numFmtId="0" fontId="0" fillId="3" borderId="0" xfId="0" applyFill="1" applyAlignment="1">
      <alignment horizontal="left"/>
    </xf>
    <xf numFmtId="0" fontId="0" fillId="5" borderId="0" xfId="0" applyFill="1" applyAlignment="1">
      <alignment horizontal="left"/>
    </xf>
    <xf numFmtId="0" fontId="0" fillId="9" borderId="0" xfId="0" applyFill="1" applyAlignment="1">
      <alignment horizontal="left"/>
    </xf>
    <xf numFmtId="0" fontId="0" fillId="6" borderId="0" xfId="0" applyFill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3" xfId="0" applyFill="1" applyBorder="1" applyAlignment="1">
      <alignment horizontal="center" vertical="center" textRotation="90"/>
    </xf>
    <xf numFmtId="0" fontId="0" fillId="2" borderId="0" xfId="0" applyFill="1" applyAlignment="1">
      <alignment horizontal="left" vertical="top"/>
    </xf>
    <xf numFmtId="0" fontId="0" fillId="0" borderId="3" xfId="0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7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0" fillId="5" borderId="0" xfId="0" applyFill="1" applyAlignment="1">
      <alignment horizontal="left"/>
    </xf>
    <xf numFmtId="0" fontId="0" fillId="7" borderId="9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0" fillId="10" borderId="10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9" borderId="0" xfId="0" applyFill="1" applyAlignment="1">
      <alignment horizontal="left"/>
    </xf>
    <xf numFmtId="0" fontId="0" fillId="6" borderId="0" xfId="0" applyFill="1" applyAlignment="1">
      <alignment horizontal="left"/>
    </xf>
    <xf numFmtId="0" fontId="0" fillId="0" borderId="0" xfId="0" applyFill="1" applyAlignment="1">
      <alignment horizontal="center" vertical="center"/>
    </xf>
  </cellXfs>
  <cellStyles count="1">
    <cellStyle name="Normální" xfId="0" builtinId="0"/>
  </cellStyles>
  <dxfs count="2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88C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"/>
  <sheetViews>
    <sheetView workbookViewId="0">
      <selection activeCell="H18" sqref="H18"/>
    </sheetView>
  </sheetViews>
  <sheetFormatPr defaultRowHeight="15" x14ac:dyDescent="0.25"/>
  <cols>
    <col min="1" max="1" width="10.85546875" bestFit="1" customWidth="1"/>
    <col min="6" max="6" width="11.7109375" bestFit="1" customWidth="1"/>
    <col min="7" max="7" width="11.7109375" customWidth="1"/>
  </cols>
  <sheetData>
    <row r="1" spans="1:13" x14ac:dyDescent="0.25">
      <c r="B1" t="s">
        <v>0</v>
      </c>
      <c r="C1" t="s">
        <v>5</v>
      </c>
      <c r="D1" t="s">
        <v>6</v>
      </c>
      <c r="E1" t="s">
        <v>7</v>
      </c>
      <c r="F1" t="s">
        <v>70</v>
      </c>
      <c r="G1" t="s">
        <v>73</v>
      </c>
      <c r="H1" s="66" t="s">
        <v>10</v>
      </c>
      <c r="I1" s="66" t="s">
        <v>47</v>
      </c>
      <c r="J1" s="66" t="s">
        <v>48</v>
      </c>
      <c r="K1" s="68" t="s">
        <v>49</v>
      </c>
      <c r="L1" t="s">
        <v>69</v>
      </c>
      <c r="M1" s="24" t="s">
        <v>71</v>
      </c>
    </row>
    <row r="2" spans="1:13" x14ac:dyDescent="0.25">
      <c r="A2" t="s">
        <v>96</v>
      </c>
      <c r="B2" t="s">
        <v>1</v>
      </c>
      <c r="C2">
        <v>29</v>
      </c>
      <c r="D2">
        <v>1.8</v>
      </c>
      <c r="E2">
        <v>76.099999999999994</v>
      </c>
      <c r="F2">
        <v>11.7</v>
      </c>
      <c r="G2">
        <f>ROUND(E2/(D2*D2),1)</f>
        <v>23.5</v>
      </c>
      <c r="H2" s="66">
        <v>61.4</v>
      </c>
      <c r="I2" s="66">
        <v>50</v>
      </c>
      <c r="J2" s="66">
        <f>220-C2</f>
        <v>191</v>
      </c>
      <c r="K2" s="68">
        <f>J2-I2</f>
        <v>141</v>
      </c>
      <c r="L2">
        <f>ROUND(E2-((E2/100)*F2),1)</f>
        <v>67.2</v>
      </c>
      <c r="M2">
        <f>500+(22*L2)</f>
        <v>1978.4</v>
      </c>
    </row>
    <row r="3" spans="1:13" x14ac:dyDescent="0.25">
      <c r="A3" t="s">
        <v>97</v>
      </c>
      <c r="B3" t="s">
        <v>2</v>
      </c>
      <c r="C3">
        <v>53</v>
      </c>
      <c r="D3">
        <v>1.83</v>
      </c>
      <c r="E3">
        <v>76.3</v>
      </c>
      <c r="F3">
        <v>14</v>
      </c>
      <c r="G3">
        <f t="shared" ref="G3:G5" si="0">ROUND(E3/(D3*D3),1)</f>
        <v>22.8</v>
      </c>
      <c r="H3" s="66">
        <v>68.2</v>
      </c>
      <c r="I3" s="66">
        <v>40</v>
      </c>
      <c r="J3" s="66">
        <f t="shared" ref="J3:J4" si="1">220-C3</f>
        <v>167</v>
      </c>
      <c r="K3" s="68">
        <f t="shared" ref="K3:K5" si="2">J3-I3</f>
        <v>127</v>
      </c>
      <c r="L3">
        <f t="shared" ref="L3:L5" si="3">ROUND(E3-((E3/100)*F3),1)</f>
        <v>65.599999999999994</v>
      </c>
      <c r="M3">
        <f t="shared" ref="M3:M5" si="4">500+(22*L3)</f>
        <v>1943.1999999999998</v>
      </c>
    </row>
    <row r="4" spans="1:13" x14ac:dyDescent="0.25">
      <c r="A4" t="s">
        <v>98</v>
      </c>
      <c r="B4" t="s">
        <v>3</v>
      </c>
      <c r="C4">
        <v>21</v>
      </c>
      <c r="D4">
        <v>1.8</v>
      </c>
      <c r="E4">
        <v>65.3</v>
      </c>
      <c r="F4">
        <v>8.8000000000000007</v>
      </c>
      <c r="G4">
        <f t="shared" si="0"/>
        <v>20.2</v>
      </c>
      <c r="H4" s="66">
        <v>69</v>
      </c>
      <c r="I4" s="66">
        <v>49</v>
      </c>
      <c r="J4" s="66">
        <f t="shared" si="1"/>
        <v>199</v>
      </c>
      <c r="K4" s="68">
        <f t="shared" si="2"/>
        <v>150</v>
      </c>
      <c r="L4">
        <f t="shared" si="3"/>
        <v>59.6</v>
      </c>
      <c r="M4">
        <f t="shared" si="4"/>
        <v>1811.2</v>
      </c>
    </row>
    <row r="5" spans="1:13" x14ac:dyDescent="0.25">
      <c r="A5" t="s">
        <v>99</v>
      </c>
      <c r="B5" t="s">
        <v>4</v>
      </c>
      <c r="C5">
        <v>27</v>
      </c>
      <c r="D5">
        <v>1.76</v>
      </c>
      <c r="E5">
        <v>69.900000000000006</v>
      </c>
      <c r="F5" s="1">
        <v>13.3</v>
      </c>
      <c r="G5">
        <f t="shared" si="0"/>
        <v>22.6</v>
      </c>
      <c r="H5" s="67">
        <v>60</v>
      </c>
      <c r="I5" s="67">
        <v>42</v>
      </c>
      <c r="J5" s="66">
        <f>230-C5</f>
        <v>203</v>
      </c>
      <c r="K5" s="68">
        <f t="shared" si="2"/>
        <v>161</v>
      </c>
      <c r="L5">
        <f t="shared" si="3"/>
        <v>60.6</v>
      </c>
      <c r="M5">
        <f t="shared" si="4"/>
        <v>1833.2</v>
      </c>
    </row>
    <row r="6" spans="1:13" x14ac:dyDescent="0.25">
      <c r="A6" t="s">
        <v>8</v>
      </c>
      <c r="C6">
        <f>ROUND(AVERAGE(C2:C5),2)</f>
        <v>32.5</v>
      </c>
      <c r="D6">
        <f t="shared" ref="D6:G6" si="5">ROUND(AVERAGE(D2:D5),2)</f>
        <v>1.8</v>
      </c>
      <c r="E6">
        <f t="shared" si="5"/>
        <v>71.900000000000006</v>
      </c>
      <c r="F6">
        <f t="shared" si="5"/>
        <v>11.95</v>
      </c>
      <c r="G6">
        <f t="shared" si="5"/>
        <v>22.28</v>
      </c>
      <c r="H6" s="66">
        <f t="shared" ref="H6:I6" si="6">ROUND(AVERAGE(H2:H5),2)</f>
        <v>64.650000000000006</v>
      </c>
      <c r="I6" s="66">
        <f t="shared" si="6"/>
        <v>45.25</v>
      </c>
      <c r="J6" s="66">
        <f t="shared" ref="J6:M6" si="7">ROUND(AVERAGE(J2:J5),2)</f>
        <v>190</v>
      </c>
      <c r="K6" s="68">
        <f t="shared" si="7"/>
        <v>144.75</v>
      </c>
      <c r="L6" s="24">
        <f t="shared" si="7"/>
        <v>63.25</v>
      </c>
      <c r="M6" s="24">
        <f t="shared" si="7"/>
        <v>1891.5</v>
      </c>
    </row>
    <row r="7" spans="1:13" x14ac:dyDescent="0.25">
      <c r="A7" t="s">
        <v>9</v>
      </c>
      <c r="C7">
        <f>ROUND(_xlfn.STDEV.P(C2:C5),2)</f>
        <v>12.2</v>
      </c>
      <c r="D7">
        <f t="shared" ref="D7:G7" si="8">ROUND(_xlfn.STDEV.P(D2:D5),2)</f>
        <v>0.02</v>
      </c>
      <c r="E7">
        <f t="shared" si="8"/>
        <v>4.5999999999999996</v>
      </c>
      <c r="F7">
        <f t="shared" si="8"/>
        <v>2</v>
      </c>
      <c r="G7">
        <f t="shared" si="8"/>
        <v>1.24</v>
      </c>
      <c r="H7" s="66">
        <f t="shared" ref="H7:I7" si="9">ROUND(_xlfn.STDEV.P(H2:H5),2)</f>
        <v>3.99</v>
      </c>
      <c r="I7" s="66">
        <f t="shared" si="9"/>
        <v>4.32</v>
      </c>
      <c r="J7" s="66">
        <f t="shared" ref="J7:M7" si="10">ROUND(_xlfn.STDEV.P(J2:J5),2)</f>
        <v>13.96</v>
      </c>
      <c r="K7" s="68">
        <f t="shared" si="10"/>
        <v>12.46</v>
      </c>
      <c r="L7" s="24">
        <f t="shared" si="10"/>
        <v>3.22</v>
      </c>
      <c r="M7" s="24">
        <f t="shared" si="10"/>
        <v>70.84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Q27"/>
  <sheetViews>
    <sheetView tabSelected="1" zoomScale="80" zoomScaleNormal="80" workbookViewId="0">
      <selection activeCell="M27" sqref="M27"/>
    </sheetView>
  </sheetViews>
  <sheetFormatPr defaultRowHeight="15" x14ac:dyDescent="0.25"/>
  <cols>
    <col min="1" max="1" width="8.5703125" customWidth="1"/>
    <col min="2" max="2" width="10.5703125" bestFit="1" customWidth="1"/>
    <col min="3" max="3" width="18.5703125" bestFit="1" customWidth="1"/>
    <col min="4" max="4" width="14" bestFit="1" customWidth="1"/>
    <col min="5" max="5" width="13.7109375" bestFit="1" customWidth="1"/>
    <col min="6" max="6" width="14" bestFit="1" customWidth="1"/>
    <col min="7" max="11" width="13.7109375" customWidth="1"/>
    <col min="12" max="12" width="10.5703125" bestFit="1" customWidth="1"/>
    <col min="13" max="13" width="18.5703125" bestFit="1" customWidth="1"/>
    <col min="14" max="14" width="14" bestFit="1" customWidth="1"/>
    <col min="15" max="15" width="13.7109375" bestFit="1" customWidth="1"/>
    <col min="16" max="16" width="14" bestFit="1" customWidth="1"/>
    <col min="17" max="21" width="13.7109375" customWidth="1"/>
    <col min="22" max="22" width="10.5703125" bestFit="1" customWidth="1"/>
    <col min="23" max="23" width="18.5703125" bestFit="1" customWidth="1"/>
    <col min="24" max="24" width="14" bestFit="1" customWidth="1"/>
    <col min="25" max="25" width="13.7109375" bestFit="1" customWidth="1"/>
    <col min="26" max="26" width="14" bestFit="1" customWidth="1"/>
    <col min="27" max="31" width="13.7109375" customWidth="1"/>
    <col min="32" max="32" width="10.5703125" bestFit="1" customWidth="1"/>
    <col min="33" max="33" width="18.5703125" bestFit="1" customWidth="1"/>
    <col min="34" max="34" width="14" bestFit="1" customWidth="1"/>
    <col min="35" max="35" width="13.7109375" bestFit="1" customWidth="1"/>
    <col min="36" max="36" width="14" bestFit="1" customWidth="1"/>
    <col min="37" max="41" width="13.7109375" customWidth="1"/>
    <col min="42" max="42" width="10.5703125" bestFit="1" customWidth="1"/>
    <col min="43" max="43" width="18.5703125" bestFit="1" customWidth="1"/>
    <col min="44" max="44" width="14" bestFit="1" customWidth="1"/>
    <col min="45" max="45" width="13.7109375" bestFit="1" customWidth="1"/>
    <col min="46" max="46" width="14" bestFit="1" customWidth="1"/>
    <col min="47" max="51" width="13.7109375" customWidth="1"/>
    <col min="52" max="52" width="10.5703125" bestFit="1" customWidth="1"/>
    <col min="53" max="53" width="18.5703125" bestFit="1" customWidth="1"/>
    <col min="54" max="54" width="14" bestFit="1" customWidth="1"/>
    <col min="55" max="55" width="13.7109375" bestFit="1" customWidth="1"/>
    <col min="56" max="56" width="14" bestFit="1" customWidth="1"/>
    <col min="57" max="61" width="13.7109375" customWidth="1"/>
    <col min="62" max="62" width="10.5703125" bestFit="1" customWidth="1"/>
    <col min="63" max="63" width="18.5703125" bestFit="1" customWidth="1"/>
    <col min="64" max="64" width="14" bestFit="1" customWidth="1"/>
    <col min="65" max="65" width="13.7109375" bestFit="1" customWidth="1"/>
    <col min="66" max="66" width="14" bestFit="1" customWidth="1"/>
    <col min="67" max="71" width="13.7109375" customWidth="1"/>
    <col min="72" max="72" width="10.5703125" bestFit="1" customWidth="1"/>
    <col min="73" max="73" width="18.5703125" bestFit="1" customWidth="1"/>
    <col min="74" max="74" width="14" bestFit="1" customWidth="1"/>
    <col min="75" max="75" width="13.7109375" bestFit="1" customWidth="1"/>
    <col min="76" max="76" width="14" bestFit="1" customWidth="1"/>
    <col min="77" max="81" width="13.7109375" customWidth="1"/>
    <col min="82" max="82" width="10.5703125" bestFit="1" customWidth="1"/>
    <col min="83" max="83" width="18.5703125" bestFit="1" customWidth="1"/>
    <col min="84" max="84" width="14" bestFit="1" customWidth="1"/>
    <col min="85" max="85" width="13.7109375" bestFit="1" customWidth="1"/>
    <col min="86" max="86" width="14" bestFit="1" customWidth="1"/>
    <col min="87" max="91" width="13.7109375" customWidth="1"/>
    <col min="92" max="92" width="10.5703125" bestFit="1" customWidth="1"/>
    <col min="93" max="93" width="18.5703125" bestFit="1" customWidth="1"/>
    <col min="94" max="94" width="14" bestFit="1" customWidth="1"/>
    <col min="95" max="95" width="13.7109375" bestFit="1" customWidth="1"/>
    <col min="96" max="96" width="14" bestFit="1" customWidth="1"/>
    <col min="97" max="101" width="13.7109375" customWidth="1"/>
    <col min="102" max="102" width="10.5703125" bestFit="1" customWidth="1"/>
    <col min="103" max="103" width="18.5703125" bestFit="1" customWidth="1"/>
    <col min="104" max="104" width="14" bestFit="1" customWidth="1"/>
    <col min="105" max="105" width="13.7109375" bestFit="1" customWidth="1"/>
    <col min="106" max="106" width="14" bestFit="1" customWidth="1"/>
    <col min="107" max="111" width="13.7109375" customWidth="1"/>
    <col min="112" max="112" width="10.5703125" bestFit="1" customWidth="1"/>
    <col min="113" max="113" width="18.5703125" bestFit="1" customWidth="1"/>
    <col min="114" max="114" width="14" bestFit="1" customWidth="1"/>
    <col min="115" max="115" width="13.7109375" bestFit="1" customWidth="1"/>
    <col min="116" max="116" width="14" bestFit="1" customWidth="1"/>
    <col min="117" max="121" width="13.7109375" customWidth="1"/>
    <col min="122" max="122" width="10.5703125" bestFit="1" customWidth="1"/>
    <col min="123" max="123" width="18.5703125" bestFit="1" customWidth="1"/>
    <col min="124" max="124" width="14" bestFit="1" customWidth="1"/>
    <col min="125" max="125" width="13.7109375" bestFit="1" customWidth="1"/>
    <col min="126" max="126" width="14" bestFit="1" customWidth="1"/>
    <col min="127" max="131" width="13.7109375" customWidth="1"/>
    <col min="132" max="132" width="10.5703125" bestFit="1" customWidth="1"/>
    <col min="133" max="133" width="18.5703125" bestFit="1" customWidth="1"/>
    <col min="134" max="134" width="14" bestFit="1" customWidth="1"/>
    <col min="135" max="135" width="13.7109375" bestFit="1" customWidth="1"/>
    <col min="136" max="136" width="14" bestFit="1" customWidth="1"/>
    <col min="137" max="141" width="13.7109375" customWidth="1"/>
    <col min="142" max="277" width="9.140625" style="24"/>
  </cols>
  <sheetData>
    <row r="1" spans="1:277" x14ac:dyDescent="0.25">
      <c r="A1" s="6"/>
      <c r="B1" s="74" t="s">
        <v>25</v>
      </c>
      <c r="C1" s="74"/>
      <c r="D1" s="74"/>
      <c r="E1" s="74"/>
      <c r="F1" s="74"/>
      <c r="G1" s="74"/>
      <c r="H1" s="74"/>
      <c r="I1" s="74"/>
      <c r="J1" s="74"/>
      <c r="K1" s="74"/>
      <c r="L1" s="74" t="s">
        <v>24</v>
      </c>
      <c r="M1" s="74"/>
      <c r="N1" s="74"/>
      <c r="O1" s="74"/>
      <c r="P1" s="74"/>
      <c r="Q1" s="74"/>
      <c r="R1" s="74"/>
      <c r="S1" s="74"/>
      <c r="T1" s="74"/>
      <c r="U1" s="74"/>
      <c r="V1" s="74" t="s">
        <v>26</v>
      </c>
      <c r="W1" s="74"/>
      <c r="X1" s="74"/>
      <c r="Y1" s="74"/>
      <c r="Z1" s="74"/>
      <c r="AA1" s="74"/>
      <c r="AB1" s="74"/>
      <c r="AC1" s="74"/>
      <c r="AD1" s="74"/>
      <c r="AE1" s="74"/>
      <c r="AF1" s="74" t="s">
        <v>27</v>
      </c>
      <c r="AG1" s="74"/>
      <c r="AH1" s="74"/>
      <c r="AI1" s="74"/>
      <c r="AJ1" s="74"/>
      <c r="AK1" s="74"/>
      <c r="AL1" s="74"/>
      <c r="AM1" s="74"/>
      <c r="AN1" s="74"/>
      <c r="AO1" s="74"/>
      <c r="AP1" s="74" t="s">
        <v>28</v>
      </c>
      <c r="AQ1" s="74"/>
      <c r="AR1" s="74"/>
      <c r="AS1" s="74"/>
      <c r="AT1" s="74"/>
      <c r="AU1" s="74"/>
      <c r="AV1" s="74"/>
      <c r="AW1" s="74"/>
      <c r="AX1" s="74"/>
      <c r="AY1" s="74"/>
      <c r="AZ1" s="74" t="s">
        <v>29</v>
      </c>
      <c r="BA1" s="74"/>
      <c r="BB1" s="74"/>
      <c r="BC1" s="74"/>
      <c r="BD1" s="74"/>
      <c r="BE1" s="74"/>
      <c r="BF1" s="74"/>
      <c r="BG1" s="74"/>
      <c r="BH1" s="74"/>
      <c r="BI1" s="74"/>
      <c r="BJ1" s="74" t="s">
        <v>30</v>
      </c>
      <c r="BK1" s="74"/>
      <c r="BL1" s="74"/>
      <c r="BM1" s="74"/>
      <c r="BN1" s="74"/>
      <c r="BO1" s="74"/>
      <c r="BP1" s="74"/>
      <c r="BQ1" s="74"/>
      <c r="BR1" s="74"/>
      <c r="BS1" s="74"/>
      <c r="BT1" s="74" t="s">
        <v>31</v>
      </c>
      <c r="BU1" s="74"/>
      <c r="BV1" s="74"/>
      <c r="BW1" s="74"/>
      <c r="BX1" s="74"/>
      <c r="BY1" s="74"/>
      <c r="BZ1" s="74"/>
      <c r="CA1" s="74"/>
      <c r="CB1" s="74"/>
      <c r="CC1" s="74"/>
      <c r="CD1" s="74" t="s">
        <v>32</v>
      </c>
      <c r="CE1" s="74"/>
      <c r="CF1" s="74"/>
      <c r="CG1" s="74"/>
      <c r="CH1" s="74"/>
      <c r="CI1" s="74"/>
      <c r="CJ1" s="74"/>
      <c r="CK1" s="74"/>
      <c r="CL1" s="74"/>
      <c r="CM1" s="74"/>
      <c r="CN1" s="74" t="s">
        <v>33</v>
      </c>
      <c r="CO1" s="74"/>
      <c r="CP1" s="74"/>
      <c r="CQ1" s="74"/>
      <c r="CR1" s="74"/>
      <c r="CS1" s="74"/>
      <c r="CT1" s="74"/>
      <c r="CU1" s="74"/>
      <c r="CV1" s="74"/>
      <c r="CW1" s="74"/>
      <c r="CX1" s="74" t="s">
        <v>34</v>
      </c>
      <c r="CY1" s="74"/>
      <c r="CZ1" s="74"/>
      <c r="DA1" s="74"/>
      <c r="DB1" s="74"/>
      <c r="DC1" s="74"/>
      <c r="DD1" s="74"/>
      <c r="DE1" s="74"/>
      <c r="DF1" s="74"/>
      <c r="DG1" s="74"/>
      <c r="DH1" s="74" t="s">
        <v>23</v>
      </c>
      <c r="DI1" s="74"/>
      <c r="DJ1" s="74"/>
      <c r="DK1" s="74"/>
      <c r="DL1" s="74"/>
      <c r="DM1" s="74"/>
      <c r="DN1" s="74"/>
      <c r="DO1" s="74"/>
      <c r="DP1" s="74"/>
      <c r="DQ1" s="74"/>
      <c r="DR1" s="74" t="s">
        <v>35</v>
      </c>
      <c r="DS1" s="74"/>
      <c r="DT1" s="74"/>
      <c r="DU1" s="74"/>
      <c r="DV1" s="74"/>
      <c r="DW1" s="74"/>
      <c r="DX1" s="74"/>
      <c r="DY1" s="74"/>
      <c r="DZ1" s="74"/>
      <c r="EA1" s="74"/>
      <c r="EB1" s="74" t="s">
        <v>36</v>
      </c>
      <c r="EC1" s="74"/>
      <c r="ED1" s="74"/>
      <c r="EE1" s="74"/>
      <c r="EF1" s="74"/>
      <c r="EG1" s="74"/>
      <c r="EH1" s="74"/>
      <c r="EI1" s="74"/>
      <c r="EJ1" s="74"/>
      <c r="EK1" s="74"/>
    </row>
    <row r="2" spans="1:277" ht="15.75" thickBot="1" x14ac:dyDescent="0.3">
      <c r="A2" s="10"/>
      <c r="B2" s="5"/>
      <c r="C2" s="5" t="s">
        <v>37</v>
      </c>
      <c r="D2" s="5" t="s">
        <v>19</v>
      </c>
      <c r="E2" s="5" t="s">
        <v>20</v>
      </c>
      <c r="F2" s="5" t="s">
        <v>21</v>
      </c>
      <c r="G2" s="13" t="s">
        <v>11</v>
      </c>
      <c r="H2" s="5" t="s">
        <v>46</v>
      </c>
      <c r="I2" s="5" t="s">
        <v>14</v>
      </c>
      <c r="J2" s="5" t="s">
        <v>12</v>
      </c>
      <c r="K2" s="14" t="s">
        <v>13</v>
      </c>
      <c r="L2" s="5"/>
      <c r="M2" s="5" t="s">
        <v>37</v>
      </c>
      <c r="N2" s="5" t="s">
        <v>19</v>
      </c>
      <c r="O2" s="5" t="s">
        <v>20</v>
      </c>
      <c r="P2" s="5" t="s">
        <v>21</v>
      </c>
      <c r="Q2" s="13" t="s">
        <v>11</v>
      </c>
      <c r="R2" s="5" t="s">
        <v>46</v>
      </c>
      <c r="S2" s="5" t="s">
        <v>14</v>
      </c>
      <c r="T2" s="5" t="s">
        <v>12</v>
      </c>
      <c r="U2" s="14" t="s">
        <v>13</v>
      </c>
      <c r="V2" s="5"/>
      <c r="W2" s="5" t="s">
        <v>37</v>
      </c>
      <c r="X2" s="5" t="s">
        <v>19</v>
      </c>
      <c r="Y2" s="5" t="s">
        <v>20</v>
      </c>
      <c r="Z2" s="5" t="s">
        <v>21</v>
      </c>
      <c r="AA2" s="13" t="s">
        <v>11</v>
      </c>
      <c r="AB2" s="5" t="s">
        <v>46</v>
      </c>
      <c r="AC2" s="5" t="s">
        <v>14</v>
      </c>
      <c r="AD2" s="5" t="s">
        <v>12</v>
      </c>
      <c r="AE2" s="14" t="s">
        <v>13</v>
      </c>
      <c r="AF2" s="5"/>
      <c r="AG2" s="5" t="s">
        <v>37</v>
      </c>
      <c r="AH2" s="5" t="s">
        <v>19</v>
      </c>
      <c r="AI2" s="5" t="s">
        <v>20</v>
      </c>
      <c r="AJ2" s="5" t="s">
        <v>21</v>
      </c>
      <c r="AK2" s="13" t="s">
        <v>11</v>
      </c>
      <c r="AL2" s="5" t="s">
        <v>46</v>
      </c>
      <c r="AM2" s="5" t="s">
        <v>14</v>
      </c>
      <c r="AN2" s="5" t="s">
        <v>12</v>
      </c>
      <c r="AO2" s="14" t="s">
        <v>13</v>
      </c>
      <c r="AP2" s="5"/>
      <c r="AQ2" s="5" t="s">
        <v>37</v>
      </c>
      <c r="AR2" s="5" t="s">
        <v>19</v>
      </c>
      <c r="AS2" s="5" t="s">
        <v>20</v>
      </c>
      <c r="AT2" s="5" t="s">
        <v>21</v>
      </c>
      <c r="AU2" s="13" t="s">
        <v>11</v>
      </c>
      <c r="AV2" s="5" t="s">
        <v>46</v>
      </c>
      <c r="AW2" s="5" t="s">
        <v>14</v>
      </c>
      <c r="AX2" s="5" t="s">
        <v>12</v>
      </c>
      <c r="AY2" s="14" t="s">
        <v>13</v>
      </c>
      <c r="AZ2" s="5"/>
      <c r="BA2" s="5" t="s">
        <v>37</v>
      </c>
      <c r="BB2" s="5" t="s">
        <v>19</v>
      </c>
      <c r="BC2" s="5" t="s">
        <v>20</v>
      </c>
      <c r="BD2" s="5" t="s">
        <v>21</v>
      </c>
      <c r="BE2" s="13" t="s">
        <v>11</v>
      </c>
      <c r="BF2" s="5" t="s">
        <v>46</v>
      </c>
      <c r="BG2" s="5" t="s">
        <v>14</v>
      </c>
      <c r="BH2" s="5" t="s">
        <v>12</v>
      </c>
      <c r="BI2" s="14" t="s">
        <v>13</v>
      </c>
      <c r="BJ2" s="5"/>
      <c r="BK2" s="5" t="s">
        <v>37</v>
      </c>
      <c r="BL2" s="5" t="s">
        <v>19</v>
      </c>
      <c r="BM2" s="5" t="s">
        <v>20</v>
      </c>
      <c r="BN2" s="5" t="s">
        <v>21</v>
      </c>
      <c r="BO2" s="13" t="s">
        <v>11</v>
      </c>
      <c r="BP2" s="5" t="s">
        <v>46</v>
      </c>
      <c r="BQ2" s="5" t="s">
        <v>14</v>
      </c>
      <c r="BR2" s="5" t="s">
        <v>12</v>
      </c>
      <c r="BS2" s="14" t="s">
        <v>13</v>
      </c>
      <c r="BT2" s="5"/>
      <c r="BU2" s="5" t="s">
        <v>37</v>
      </c>
      <c r="BV2" s="5" t="s">
        <v>19</v>
      </c>
      <c r="BW2" s="5" t="s">
        <v>20</v>
      </c>
      <c r="BX2" s="5" t="s">
        <v>21</v>
      </c>
      <c r="BY2" s="13" t="s">
        <v>11</v>
      </c>
      <c r="BZ2" s="5" t="s">
        <v>46</v>
      </c>
      <c r="CA2" s="5" t="s">
        <v>14</v>
      </c>
      <c r="CB2" s="5" t="s">
        <v>12</v>
      </c>
      <c r="CC2" s="14" t="s">
        <v>13</v>
      </c>
      <c r="CD2" s="5"/>
      <c r="CE2" s="5" t="s">
        <v>37</v>
      </c>
      <c r="CF2" s="5" t="s">
        <v>19</v>
      </c>
      <c r="CG2" s="5" t="s">
        <v>20</v>
      </c>
      <c r="CH2" s="5" t="s">
        <v>21</v>
      </c>
      <c r="CI2" s="13" t="s">
        <v>11</v>
      </c>
      <c r="CJ2" s="5" t="s">
        <v>46</v>
      </c>
      <c r="CK2" s="5" t="s">
        <v>14</v>
      </c>
      <c r="CL2" s="5" t="s">
        <v>12</v>
      </c>
      <c r="CM2" s="14" t="s">
        <v>13</v>
      </c>
      <c r="CN2" s="5"/>
      <c r="CO2" s="5" t="s">
        <v>37</v>
      </c>
      <c r="CP2" s="5" t="s">
        <v>19</v>
      </c>
      <c r="CQ2" s="5" t="s">
        <v>20</v>
      </c>
      <c r="CR2" s="5" t="s">
        <v>21</v>
      </c>
      <c r="CS2" s="13" t="s">
        <v>11</v>
      </c>
      <c r="CT2" s="5" t="s">
        <v>46</v>
      </c>
      <c r="CU2" s="5" t="s">
        <v>14</v>
      </c>
      <c r="CV2" s="5" t="s">
        <v>12</v>
      </c>
      <c r="CW2" s="14" t="s">
        <v>13</v>
      </c>
      <c r="CX2" s="5"/>
      <c r="CY2" s="5" t="s">
        <v>37</v>
      </c>
      <c r="CZ2" s="5" t="s">
        <v>19</v>
      </c>
      <c r="DA2" s="5" t="s">
        <v>20</v>
      </c>
      <c r="DB2" s="5" t="s">
        <v>21</v>
      </c>
      <c r="DC2" s="13" t="s">
        <v>11</v>
      </c>
      <c r="DD2" s="5" t="s">
        <v>46</v>
      </c>
      <c r="DE2" s="5" t="s">
        <v>14</v>
      </c>
      <c r="DF2" s="5" t="s">
        <v>12</v>
      </c>
      <c r="DG2" s="14" t="s">
        <v>13</v>
      </c>
      <c r="DH2" s="5"/>
      <c r="DI2" s="5" t="s">
        <v>37</v>
      </c>
      <c r="DJ2" s="5" t="s">
        <v>19</v>
      </c>
      <c r="DK2" s="5" t="s">
        <v>20</v>
      </c>
      <c r="DL2" s="5" t="s">
        <v>21</v>
      </c>
      <c r="DM2" s="13" t="s">
        <v>11</v>
      </c>
      <c r="DN2" s="5" t="s">
        <v>46</v>
      </c>
      <c r="DO2" s="5" t="s">
        <v>14</v>
      </c>
      <c r="DP2" s="5" t="s">
        <v>12</v>
      </c>
      <c r="DQ2" s="14" t="s">
        <v>13</v>
      </c>
      <c r="DR2" s="5"/>
      <c r="DS2" s="5" t="s">
        <v>37</v>
      </c>
      <c r="DT2" s="5" t="s">
        <v>19</v>
      </c>
      <c r="DU2" s="5" t="s">
        <v>20</v>
      </c>
      <c r="DV2" s="5" t="s">
        <v>21</v>
      </c>
      <c r="DW2" s="13" t="s">
        <v>11</v>
      </c>
      <c r="DX2" s="5" t="s">
        <v>46</v>
      </c>
      <c r="DY2" s="5" t="s">
        <v>14</v>
      </c>
      <c r="DZ2" s="5" t="s">
        <v>12</v>
      </c>
      <c r="EA2" s="14" t="s">
        <v>13</v>
      </c>
      <c r="EB2" s="5"/>
      <c r="EC2" s="5" t="s">
        <v>37</v>
      </c>
      <c r="ED2" s="5" t="s">
        <v>19</v>
      </c>
      <c r="EE2" s="5" t="s">
        <v>20</v>
      </c>
      <c r="EF2" s="5" t="s">
        <v>21</v>
      </c>
      <c r="EG2" s="13" t="s">
        <v>11</v>
      </c>
      <c r="EH2" s="5" t="s">
        <v>46</v>
      </c>
      <c r="EI2" s="5" t="s">
        <v>14</v>
      </c>
      <c r="EJ2" s="5" t="s">
        <v>12</v>
      </c>
      <c r="EK2" s="14" t="s">
        <v>13</v>
      </c>
    </row>
    <row r="3" spans="1:277" ht="75" customHeight="1" x14ac:dyDescent="0.25">
      <c r="A3" s="30" t="s">
        <v>15</v>
      </c>
      <c r="B3" s="2" t="s">
        <v>41</v>
      </c>
      <c r="C3" s="2">
        <v>1062</v>
      </c>
      <c r="D3" s="2">
        <v>113.63</v>
      </c>
      <c r="E3" s="2">
        <v>29.72</v>
      </c>
      <c r="F3" s="2">
        <v>1000</v>
      </c>
      <c r="G3" s="15"/>
      <c r="H3" s="16"/>
      <c r="I3" s="16"/>
      <c r="J3" s="16"/>
      <c r="K3" s="17"/>
      <c r="L3" s="2" t="s">
        <v>41</v>
      </c>
      <c r="M3" s="2">
        <v>2119</v>
      </c>
      <c r="N3" s="2">
        <v>205.64</v>
      </c>
      <c r="O3" s="2">
        <v>63.29</v>
      </c>
      <c r="P3" s="2">
        <v>1500</v>
      </c>
      <c r="Q3" s="15"/>
      <c r="R3" s="16"/>
      <c r="S3" s="16"/>
      <c r="T3" s="16"/>
      <c r="U3" s="17"/>
      <c r="V3" s="2" t="s">
        <v>41</v>
      </c>
      <c r="W3" s="2">
        <v>2000</v>
      </c>
      <c r="X3" s="2">
        <v>202.74</v>
      </c>
      <c r="Y3" s="2">
        <v>57.57</v>
      </c>
      <c r="Z3" s="2">
        <v>1000</v>
      </c>
      <c r="AA3" s="15"/>
      <c r="AB3" s="16"/>
      <c r="AC3" s="16"/>
      <c r="AD3" s="16"/>
      <c r="AE3" s="17"/>
      <c r="AF3" s="2" t="s">
        <v>41</v>
      </c>
      <c r="AG3" s="2">
        <v>1301</v>
      </c>
      <c r="AH3" s="2">
        <v>186.36</v>
      </c>
      <c r="AI3" s="2">
        <v>52.08</v>
      </c>
      <c r="AJ3" s="2">
        <v>1000</v>
      </c>
      <c r="AK3" s="15"/>
      <c r="AL3" s="16"/>
      <c r="AM3" s="16"/>
      <c r="AN3" s="16"/>
      <c r="AO3" s="17"/>
      <c r="AP3" s="2" t="s">
        <v>41</v>
      </c>
      <c r="AQ3" s="2">
        <v>1878</v>
      </c>
      <c r="AR3" s="2">
        <v>159.85</v>
      </c>
      <c r="AS3" s="2">
        <v>91.87</v>
      </c>
      <c r="AT3" s="2">
        <v>500</v>
      </c>
      <c r="AU3" s="15"/>
      <c r="AV3" s="16"/>
      <c r="AW3" s="16"/>
      <c r="AX3" s="16"/>
      <c r="AY3" s="17"/>
      <c r="AZ3" s="2" t="s">
        <v>41</v>
      </c>
      <c r="BA3" s="2">
        <v>1248</v>
      </c>
      <c r="BB3" s="2">
        <v>109.79</v>
      </c>
      <c r="BC3" s="2">
        <v>59.79</v>
      </c>
      <c r="BD3" s="2">
        <v>500</v>
      </c>
      <c r="BE3" s="15"/>
      <c r="BF3" s="16"/>
      <c r="BG3" s="16"/>
      <c r="BH3" s="16"/>
      <c r="BI3" s="17"/>
      <c r="BJ3" s="2" t="s">
        <v>41</v>
      </c>
      <c r="BK3" s="2">
        <v>1360</v>
      </c>
      <c r="BL3" s="2">
        <v>110.68</v>
      </c>
      <c r="BM3" s="2">
        <v>67.56</v>
      </c>
      <c r="BN3" s="2">
        <v>500</v>
      </c>
      <c r="BO3" s="15"/>
      <c r="BP3" s="16"/>
      <c r="BQ3" s="16"/>
      <c r="BR3" s="16"/>
      <c r="BS3" s="17"/>
      <c r="BT3" s="2" t="s">
        <v>41</v>
      </c>
      <c r="BU3" s="2">
        <v>1755</v>
      </c>
      <c r="BV3" s="2">
        <v>146.51</v>
      </c>
      <c r="BW3" s="2">
        <v>79.77</v>
      </c>
      <c r="BX3" s="2">
        <v>750</v>
      </c>
      <c r="BY3" s="15"/>
      <c r="BZ3" s="16"/>
      <c r="CA3" s="16"/>
      <c r="CB3" s="16"/>
      <c r="CC3" s="17"/>
      <c r="CD3" s="2" t="s">
        <v>41</v>
      </c>
      <c r="CE3" s="2">
        <v>1262</v>
      </c>
      <c r="CF3" s="2">
        <v>127.05</v>
      </c>
      <c r="CG3" s="2">
        <v>53.05</v>
      </c>
      <c r="CH3" s="2">
        <v>750</v>
      </c>
      <c r="CI3" s="15"/>
      <c r="CJ3" s="16"/>
      <c r="CK3" s="16"/>
      <c r="CL3" s="16"/>
      <c r="CM3" s="17"/>
      <c r="CN3" s="2" t="s">
        <v>41</v>
      </c>
      <c r="CO3" s="2">
        <v>1252</v>
      </c>
      <c r="CP3" s="2">
        <v>139.24</v>
      </c>
      <c r="CQ3" s="2">
        <v>48.67</v>
      </c>
      <c r="CR3" s="2">
        <v>900</v>
      </c>
      <c r="CS3" s="15"/>
      <c r="CT3" s="16"/>
      <c r="CU3" s="16"/>
      <c r="CV3" s="16"/>
      <c r="CW3" s="17"/>
      <c r="CX3" s="2" t="s">
        <v>41</v>
      </c>
      <c r="CY3" s="2">
        <v>1596</v>
      </c>
      <c r="CZ3" s="2">
        <v>131.02000000000001</v>
      </c>
      <c r="DA3" s="2">
        <v>62.71</v>
      </c>
      <c r="DB3" s="2">
        <v>800</v>
      </c>
      <c r="DC3" s="15"/>
      <c r="DD3" s="16"/>
      <c r="DE3" s="16"/>
      <c r="DF3" s="16"/>
      <c r="DG3" s="17"/>
      <c r="DH3" s="2" t="s">
        <v>41</v>
      </c>
      <c r="DI3" s="2">
        <v>1444</v>
      </c>
      <c r="DJ3" s="2">
        <v>140.53</v>
      </c>
      <c r="DK3" s="2">
        <v>53.43</v>
      </c>
      <c r="DL3" s="2">
        <v>500</v>
      </c>
      <c r="DM3" s="15"/>
      <c r="DN3" s="16"/>
      <c r="DO3" s="16"/>
      <c r="DP3" s="16"/>
      <c r="DQ3" s="17"/>
      <c r="DR3" s="2" t="s">
        <v>41</v>
      </c>
      <c r="DS3" s="2">
        <v>1313</v>
      </c>
      <c r="DT3" s="2">
        <v>139.93</v>
      </c>
      <c r="DU3" s="2">
        <v>47.7</v>
      </c>
      <c r="DV3" s="2">
        <v>500</v>
      </c>
      <c r="DW3" s="15"/>
      <c r="DX3" s="16"/>
      <c r="DY3" s="16"/>
      <c r="DZ3" s="16"/>
      <c r="EA3" s="17"/>
      <c r="EB3" s="2" t="s">
        <v>41</v>
      </c>
      <c r="EC3" s="2">
        <v>1336</v>
      </c>
      <c r="ED3" s="2">
        <v>139.94</v>
      </c>
      <c r="EE3" s="2">
        <v>50.3</v>
      </c>
      <c r="EF3" s="2">
        <v>500</v>
      </c>
      <c r="EG3" s="15"/>
      <c r="EH3" s="16"/>
      <c r="EI3" s="16"/>
      <c r="EJ3" s="16"/>
      <c r="EK3" s="17"/>
    </row>
    <row r="4" spans="1:277" s="4" customFormat="1" ht="75" customHeight="1" x14ac:dyDescent="0.25">
      <c r="A4" s="29" t="s">
        <v>17</v>
      </c>
      <c r="B4" s="27" t="s">
        <v>42</v>
      </c>
      <c r="C4" s="27">
        <v>369</v>
      </c>
      <c r="D4" s="27">
        <v>46.48</v>
      </c>
      <c r="E4" s="27">
        <v>7.81</v>
      </c>
      <c r="F4" s="27">
        <v>1000</v>
      </c>
      <c r="G4" s="18">
        <v>2319</v>
      </c>
      <c r="H4" s="19">
        <v>227</v>
      </c>
      <c r="I4" s="19">
        <v>158</v>
      </c>
      <c r="J4" s="19">
        <v>94</v>
      </c>
      <c r="K4" s="20">
        <v>0</v>
      </c>
      <c r="L4" s="27" t="s">
        <v>42</v>
      </c>
      <c r="M4" s="27">
        <v>136</v>
      </c>
      <c r="N4" s="27">
        <v>25.55</v>
      </c>
      <c r="O4" s="27">
        <v>0.92</v>
      </c>
      <c r="P4" s="27">
        <v>1000</v>
      </c>
      <c r="Q4" s="18">
        <v>0</v>
      </c>
      <c r="R4" s="19">
        <v>0</v>
      </c>
      <c r="S4" s="19">
        <v>0</v>
      </c>
      <c r="T4" s="19">
        <v>0</v>
      </c>
      <c r="U4" s="20">
        <v>0</v>
      </c>
      <c r="V4" s="27" t="s">
        <v>42</v>
      </c>
      <c r="W4" s="27">
        <v>200</v>
      </c>
      <c r="X4" s="27">
        <v>46.09</v>
      </c>
      <c r="Y4" s="27">
        <v>2.2999999999999998</v>
      </c>
      <c r="Z4" s="27">
        <v>1000</v>
      </c>
      <c r="AA4" s="18">
        <v>1767</v>
      </c>
      <c r="AB4" s="19">
        <v>196</v>
      </c>
      <c r="AC4" s="19">
        <v>145</v>
      </c>
      <c r="AD4" s="19">
        <v>95.8</v>
      </c>
      <c r="AE4" s="20">
        <v>0</v>
      </c>
      <c r="AF4" s="27" t="s">
        <v>42</v>
      </c>
      <c r="AG4" s="27">
        <v>513</v>
      </c>
      <c r="AH4" s="27">
        <v>67.3</v>
      </c>
      <c r="AI4" s="27">
        <v>7.79</v>
      </c>
      <c r="AJ4" s="27">
        <v>1000</v>
      </c>
      <c r="AK4" s="18">
        <v>0</v>
      </c>
      <c r="AL4" s="19">
        <v>0</v>
      </c>
      <c r="AM4" s="19">
        <v>0</v>
      </c>
      <c r="AN4" s="19">
        <v>0</v>
      </c>
      <c r="AO4" s="20">
        <v>0</v>
      </c>
      <c r="AP4" s="27" t="s">
        <v>42</v>
      </c>
      <c r="AQ4" s="27">
        <v>116</v>
      </c>
      <c r="AR4" s="27">
        <v>26.45</v>
      </c>
      <c r="AS4" s="27">
        <v>1.22</v>
      </c>
      <c r="AT4" s="27">
        <v>1000</v>
      </c>
      <c r="AU4" s="18">
        <v>1191</v>
      </c>
      <c r="AV4" s="19">
        <v>128</v>
      </c>
      <c r="AW4" s="19">
        <v>144</v>
      </c>
      <c r="AX4" s="19">
        <v>63.3</v>
      </c>
      <c r="AY4" s="20">
        <v>0</v>
      </c>
      <c r="AZ4" s="27" t="s">
        <v>42</v>
      </c>
      <c r="BA4" s="27">
        <v>116</v>
      </c>
      <c r="BB4" s="27">
        <v>26.45</v>
      </c>
      <c r="BC4" s="27">
        <v>1.22</v>
      </c>
      <c r="BD4" s="27">
        <v>1000</v>
      </c>
      <c r="BE4" s="18">
        <v>1562</v>
      </c>
      <c r="BF4" s="19">
        <v>166</v>
      </c>
      <c r="BG4" s="19">
        <v>149</v>
      </c>
      <c r="BH4" s="19">
        <v>51</v>
      </c>
      <c r="BI4" s="20">
        <v>0</v>
      </c>
      <c r="BJ4" s="27" t="s">
        <v>42</v>
      </c>
      <c r="BK4" s="27">
        <v>191</v>
      </c>
      <c r="BL4" s="27">
        <v>43.01</v>
      </c>
      <c r="BM4" s="27">
        <v>2.6</v>
      </c>
      <c r="BN4" s="27">
        <v>600</v>
      </c>
      <c r="BO4" s="18">
        <v>1263</v>
      </c>
      <c r="BP4" s="19">
        <v>112</v>
      </c>
      <c r="BQ4" s="19">
        <v>155</v>
      </c>
      <c r="BR4" s="19">
        <v>33.700000000000003</v>
      </c>
      <c r="BS4" s="20">
        <v>0</v>
      </c>
      <c r="BT4" s="27" t="s">
        <v>42</v>
      </c>
      <c r="BU4" s="27">
        <v>0</v>
      </c>
      <c r="BV4" s="27">
        <v>0</v>
      </c>
      <c r="BW4" s="27">
        <v>0</v>
      </c>
      <c r="BX4" s="27">
        <v>0</v>
      </c>
      <c r="BY4" s="18">
        <v>0</v>
      </c>
      <c r="BZ4" s="19">
        <v>0</v>
      </c>
      <c r="CA4" s="19">
        <v>0</v>
      </c>
      <c r="CB4" s="19">
        <v>0</v>
      </c>
      <c r="CC4" s="20">
        <v>0</v>
      </c>
      <c r="CD4" s="27" t="s">
        <v>42</v>
      </c>
      <c r="CE4" s="27">
        <v>388</v>
      </c>
      <c r="CF4" s="27">
        <v>55.03</v>
      </c>
      <c r="CG4" s="27">
        <v>3.7</v>
      </c>
      <c r="CH4" s="27">
        <v>1200</v>
      </c>
      <c r="CI4" s="18">
        <v>1496</v>
      </c>
      <c r="CJ4" s="19">
        <v>150</v>
      </c>
      <c r="CK4" s="19">
        <v>152</v>
      </c>
      <c r="CL4" s="19">
        <v>65.7</v>
      </c>
      <c r="CM4" s="20">
        <v>0</v>
      </c>
      <c r="CN4" s="27" t="s">
        <v>42</v>
      </c>
      <c r="CO4" s="27">
        <v>31</v>
      </c>
      <c r="CP4" s="27">
        <v>6.8</v>
      </c>
      <c r="CQ4" s="27">
        <v>0.14000000000000001</v>
      </c>
      <c r="CR4" s="27">
        <v>600</v>
      </c>
      <c r="CS4" s="18">
        <v>1173</v>
      </c>
      <c r="CT4" s="19">
        <v>122</v>
      </c>
      <c r="CU4" s="19">
        <v>146</v>
      </c>
      <c r="CV4" s="19">
        <v>33.5</v>
      </c>
      <c r="CW4" s="20">
        <v>0</v>
      </c>
      <c r="CX4" s="27" t="s">
        <v>42</v>
      </c>
      <c r="CY4" s="27">
        <v>285</v>
      </c>
      <c r="CZ4" s="27">
        <v>65.52</v>
      </c>
      <c r="DA4" s="27">
        <v>2.86</v>
      </c>
      <c r="DB4" s="27">
        <v>1400</v>
      </c>
      <c r="DC4" s="18">
        <v>2058</v>
      </c>
      <c r="DD4" s="19">
        <v>230</v>
      </c>
      <c r="DE4" s="19">
        <v>142</v>
      </c>
      <c r="DF4" s="19">
        <v>115.2</v>
      </c>
      <c r="DG4" s="20">
        <v>0</v>
      </c>
      <c r="DH4" s="27" t="s">
        <v>42</v>
      </c>
      <c r="DI4" s="27">
        <v>65</v>
      </c>
      <c r="DJ4" s="27">
        <v>14.76</v>
      </c>
      <c r="DK4" s="27">
        <v>0.88</v>
      </c>
      <c r="DL4" s="27">
        <v>200</v>
      </c>
      <c r="DM4" s="18">
        <v>0</v>
      </c>
      <c r="DN4" s="19">
        <v>0</v>
      </c>
      <c r="DO4" s="19">
        <v>0</v>
      </c>
      <c r="DP4" s="19">
        <v>0</v>
      </c>
      <c r="DQ4" s="20">
        <v>0</v>
      </c>
      <c r="DR4" s="27" t="s">
        <v>42</v>
      </c>
      <c r="DS4" s="27">
        <v>116</v>
      </c>
      <c r="DT4" s="27">
        <v>26.45</v>
      </c>
      <c r="DU4" s="27">
        <v>1.22</v>
      </c>
      <c r="DV4" s="27">
        <v>600</v>
      </c>
      <c r="DW4" s="18">
        <v>1512</v>
      </c>
      <c r="DX4" s="19">
        <v>132</v>
      </c>
      <c r="DY4" s="19">
        <v>151</v>
      </c>
      <c r="DZ4" s="19">
        <v>36.6</v>
      </c>
      <c r="EA4" s="20">
        <v>0</v>
      </c>
      <c r="EB4" s="27" t="s">
        <v>42</v>
      </c>
      <c r="EC4" s="27">
        <v>200</v>
      </c>
      <c r="ED4" s="27">
        <v>46.09</v>
      </c>
      <c r="EE4" s="27">
        <v>2.2999999999999998</v>
      </c>
      <c r="EF4" s="27">
        <v>900</v>
      </c>
      <c r="EG4" s="18">
        <v>1071</v>
      </c>
      <c r="EH4" s="19">
        <v>160</v>
      </c>
      <c r="EI4" s="62">
        <v>118</v>
      </c>
      <c r="EJ4" s="19">
        <v>79.8</v>
      </c>
      <c r="EK4" s="20">
        <v>0</v>
      </c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  <c r="IS4" s="24"/>
      <c r="IT4" s="24"/>
      <c r="IU4" s="24"/>
      <c r="IV4" s="24"/>
      <c r="IW4" s="24"/>
      <c r="IX4" s="24"/>
      <c r="IY4" s="24"/>
      <c r="IZ4" s="24"/>
      <c r="JA4" s="24"/>
      <c r="JB4" s="24"/>
      <c r="JC4" s="24"/>
      <c r="JD4" s="24"/>
      <c r="JE4" s="24"/>
      <c r="JF4" s="24"/>
      <c r="JG4" s="24"/>
      <c r="JH4" s="24"/>
      <c r="JI4" s="24"/>
      <c r="JJ4" s="24"/>
      <c r="JK4" s="24"/>
      <c r="JL4" s="24"/>
      <c r="JM4" s="24"/>
      <c r="JN4" s="24"/>
      <c r="JO4" s="24"/>
      <c r="JP4" s="24"/>
      <c r="JQ4" s="24"/>
    </row>
    <row r="5" spans="1:277" ht="75" customHeight="1" x14ac:dyDescent="0.25">
      <c r="A5" s="9" t="s">
        <v>18</v>
      </c>
      <c r="B5" s="2" t="s">
        <v>43</v>
      </c>
      <c r="C5" s="2">
        <v>1722</v>
      </c>
      <c r="D5" s="2">
        <v>123.82</v>
      </c>
      <c r="E5" s="2">
        <v>119.77</v>
      </c>
      <c r="F5" s="2">
        <v>1000</v>
      </c>
      <c r="G5" s="15"/>
      <c r="H5" s="16"/>
      <c r="I5" s="16"/>
      <c r="J5" s="16"/>
      <c r="K5" s="17"/>
      <c r="L5" s="2" t="s">
        <v>43</v>
      </c>
      <c r="M5" s="2">
        <v>568</v>
      </c>
      <c r="N5" s="2">
        <v>76.36</v>
      </c>
      <c r="O5" s="2">
        <v>35.01</v>
      </c>
      <c r="P5" s="2">
        <v>500</v>
      </c>
      <c r="Q5" s="15"/>
      <c r="R5" s="16"/>
      <c r="S5" s="16"/>
      <c r="T5" s="16"/>
      <c r="U5" s="17"/>
      <c r="V5" s="2" t="s">
        <v>43</v>
      </c>
      <c r="W5" s="2">
        <v>1706</v>
      </c>
      <c r="X5" s="2">
        <v>145.56</v>
      </c>
      <c r="Y5" s="2">
        <v>83.69</v>
      </c>
      <c r="Z5" s="2">
        <v>250</v>
      </c>
      <c r="AA5" s="15"/>
      <c r="AB5" s="16"/>
      <c r="AC5" s="16"/>
      <c r="AD5" s="16"/>
      <c r="AE5" s="17"/>
      <c r="AF5" s="2" t="s">
        <v>43</v>
      </c>
      <c r="AG5" s="2">
        <v>1544</v>
      </c>
      <c r="AH5" s="2">
        <v>214.8</v>
      </c>
      <c r="AI5" s="2">
        <v>70.5</v>
      </c>
      <c r="AJ5" s="2">
        <v>500</v>
      </c>
      <c r="AK5" s="15"/>
      <c r="AL5" s="16"/>
      <c r="AM5" s="16"/>
      <c r="AN5" s="16"/>
      <c r="AO5" s="17"/>
      <c r="AP5" s="2" t="s">
        <v>43</v>
      </c>
      <c r="AQ5" s="2">
        <v>1755</v>
      </c>
      <c r="AR5" s="2">
        <v>260.60000000000002</v>
      </c>
      <c r="AS5" s="2">
        <v>72.94</v>
      </c>
      <c r="AT5" s="2">
        <v>1000</v>
      </c>
      <c r="AU5" s="15"/>
      <c r="AV5" s="16"/>
      <c r="AW5" s="16"/>
      <c r="AX5" s="16"/>
      <c r="AY5" s="17"/>
      <c r="AZ5" s="2" t="s">
        <v>43</v>
      </c>
      <c r="BA5" s="2">
        <v>2079</v>
      </c>
      <c r="BB5" s="2">
        <v>304.10000000000002</v>
      </c>
      <c r="BC5" s="2">
        <v>86.71</v>
      </c>
      <c r="BD5" s="2">
        <v>1500</v>
      </c>
      <c r="BE5" s="15"/>
      <c r="BF5" s="16"/>
      <c r="BG5" s="16"/>
      <c r="BH5" s="16"/>
      <c r="BI5" s="17"/>
      <c r="BJ5" s="2" t="s">
        <v>43</v>
      </c>
      <c r="BK5" s="2">
        <v>2675</v>
      </c>
      <c r="BL5" s="2">
        <v>292</v>
      </c>
      <c r="BM5" s="2">
        <v>81.5</v>
      </c>
      <c r="BN5" s="2">
        <v>1000</v>
      </c>
      <c r="BO5" s="15"/>
      <c r="BP5" s="16"/>
      <c r="BQ5" s="16"/>
      <c r="BR5" s="16"/>
      <c r="BS5" s="17"/>
      <c r="BT5" s="2" t="s">
        <v>43</v>
      </c>
      <c r="BU5" s="2">
        <v>1302</v>
      </c>
      <c r="BV5" s="2">
        <v>122.12</v>
      </c>
      <c r="BW5" s="2">
        <v>77.27</v>
      </c>
      <c r="BX5" s="2">
        <v>500</v>
      </c>
      <c r="BY5" s="15"/>
      <c r="BZ5" s="16"/>
      <c r="CA5" s="16"/>
      <c r="CB5" s="16"/>
      <c r="CC5" s="17"/>
      <c r="CD5" s="2" t="s">
        <v>43</v>
      </c>
      <c r="CE5" s="2">
        <v>1763</v>
      </c>
      <c r="CF5" s="2">
        <v>192.14</v>
      </c>
      <c r="CG5" s="2">
        <v>79.150000000000006</v>
      </c>
      <c r="CH5" s="2">
        <v>500</v>
      </c>
      <c r="CI5" s="15"/>
      <c r="CJ5" s="16"/>
      <c r="CK5" s="16"/>
      <c r="CL5" s="16"/>
      <c r="CM5" s="17"/>
      <c r="CN5" s="2" t="s">
        <v>43</v>
      </c>
      <c r="CO5" s="2">
        <v>4410</v>
      </c>
      <c r="CP5" s="2">
        <v>685.8</v>
      </c>
      <c r="CQ5" s="2">
        <v>282</v>
      </c>
      <c r="CR5" s="2">
        <v>500</v>
      </c>
      <c r="CS5" s="15"/>
      <c r="CT5" s="16"/>
      <c r="CU5" s="16"/>
      <c r="CV5" s="16"/>
      <c r="CW5" s="17"/>
      <c r="CX5" s="2" t="s">
        <v>43</v>
      </c>
      <c r="CY5" s="2">
        <v>2130</v>
      </c>
      <c r="CZ5" s="2">
        <v>261.19</v>
      </c>
      <c r="DA5" s="2">
        <v>96.23</v>
      </c>
      <c r="DB5" s="2">
        <v>500</v>
      </c>
      <c r="DC5" s="15"/>
      <c r="DD5" s="16"/>
      <c r="DE5" s="16"/>
      <c r="DF5" s="16"/>
      <c r="DG5" s="17"/>
      <c r="DH5" s="2" t="s">
        <v>43</v>
      </c>
      <c r="DI5" s="2">
        <v>3428</v>
      </c>
      <c r="DJ5" s="2">
        <v>420.98</v>
      </c>
      <c r="DK5" s="2">
        <v>108.84</v>
      </c>
      <c r="DL5" s="2">
        <v>500</v>
      </c>
      <c r="DM5" s="15"/>
      <c r="DN5" s="16"/>
      <c r="DO5" s="16"/>
      <c r="DP5" s="16"/>
      <c r="DQ5" s="17"/>
      <c r="DR5" s="2" t="s">
        <v>43</v>
      </c>
      <c r="DS5" s="2">
        <v>1302</v>
      </c>
      <c r="DT5" s="2">
        <v>155.71</v>
      </c>
      <c r="DU5" s="2">
        <v>58.38</v>
      </c>
      <c r="DV5" s="2">
        <v>1000</v>
      </c>
      <c r="DW5" s="15"/>
      <c r="DX5" s="16"/>
      <c r="DY5" s="16"/>
      <c r="DZ5" s="16"/>
      <c r="EA5" s="17"/>
      <c r="EB5" s="2" t="s">
        <v>43</v>
      </c>
      <c r="EC5" s="2">
        <v>2775</v>
      </c>
      <c r="ED5" s="2">
        <v>234.52</v>
      </c>
      <c r="EE5" s="2">
        <v>140.88</v>
      </c>
      <c r="EF5" s="2">
        <v>500</v>
      </c>
      <c r="EG5" s="15"/>
      <c r="EH5" s="16"/>
      <c r="EI5" s="16"/>
      <c r="EJ5" s="16"/>
      <c r="EK5" s="17"/>
    </row>
    <row r="6" spans="1:277" s="4" customFormat="1" ht="37.5" customHeight="1" x14ac:dyDescent="0.25">
      <c r="A6" s="75" t="s">
        <v>17</v>
      </c>
      <c r="B6" s="76" t="s">
        <v>42</v>
      </c>
      <c r="C6" s="27">
        <v>0</v>
      </c>
      <c r="D6" s="27">
        <v>0</v>
      </c>
      <c r="E6" s="27">
        <v>0</v>
      </c>
      <c r="F6" s="27">
        <v>500</v>
      </c>
      <c r="G6" s="18">
        <v>0</v>
      </c>
      <c r="H6" s="19">
        <v>0</v>
      </c>
      <c r="I6" s="19">
        <v>0</v>
      </c>
      <c r="J6" s="19">
        <v>0</v>
      </c>
      <c r="K6" s="20">
        <v>0</v>
      </c>
      <c r="L6" s="76" t="s">
        <v>42</v>
      </c>
      <c r="M6" s="27">
        <v>0</v>
      </c>
      <c r="N6" s="27">
        <v>0</v>
      </c>
      <c r="O6" s="27">
        <v>0</v>
      </c>
      <c r="P6" s="27">
        <v>0</v>
      </c>
      <c r="Q6" s="18">
        <v>2598</v>
      </c>
      <c r="R6" s="19">
        <v>239</v>
      </c>
      <c r="S6" s="19">
        <v>155</v>
      </c>
      <c r="T6" s="19">
        <v>105.6</v>
      </c>
      <c r="U6" s="20">
        <v>0</v>
      </c>
      <c r="V6" s="76" t="s">
        <v>42</v>
      </c>
      <c r="W6" s="27">
        <v>75</v>
      </c>
      <c r="X6" s="27">
        <v>16.559999999999999</v>
      </c>
      <c r="Y6" s="27">
        <v>1.38</v>
      </c>
      <c r="Z6" s="27">
        <v>500</v>
      </c>
      <c r="AA6" s="18">
        <v>753</v>
      </c>
      <c r="AB6" s="19">
        <v>76</v>
      </c>
      <c r="AC6" s="19">
        <v>144</v>
      </c>
      <c r="AD6" s="19">
        <v>19.899999999999999</v>
      </c>
      <c r="AE6" s="20">
        <v>0</v>
      </c>
      <c r="AF6" s="76" t="s">
        <v>42</v>
      </c>
      <c r="AG6" s="27">
        <v>85</v>
      </c>
      <c r="AH6" s="27">
        <v>19.43</v>
      </c>
      <c r="AI6" s="27">
        <v>0.56000000000000005</v>
      </c>
      <c r="AJ6" s="27">
        <v>0</v>
      </c>
      <c r="AK6" s="18">
        <v>1103</v>
      </c>
      <c r="AL6" s="19">
        <v>129</v>
      </c>
      <c r="AM6" s="19">
        <v>133</v>
      </c>
      <c r="AN6" s="19">
        <v>50.6</v>
      </c>
      <c r="AO6" s="20">
        <v>0</v>
      </c>
      <c r="AP6" s="76" t="s">
        <v>42</v>
      </c>
      <c r="AQ6" s="27">
        <v>458</v>
      </c>
      <c r="AR6" s="27">
        <v>54.24</v>
      </c>
      <c r="AS6" s="27">
        <v>21.48</v>
      </c>
      <c r="AT6" s="27">
        <v>700</v>
      </c>
      <c r="AU6" s="18">
        <v>1504</v>
      </c>
      <c r="AV6" s="19">
        <v>216</v>
      </c>
      <c r="AW6" s="19">
        <v>139</v>
      </c>
      <c r="AX6" s="19">
        <v>69.5</v>
      </c>
      <c r="AY6" s="20">
        <v>0</v>
      </c>
      <c r="AZ6" s="76" t="s">
        <v>42</v>
      </c>
      <c r="BA6" s="27">
        <v>600</v>
      </c>
      <c r="BB6" s="27">
        <v>105.1</v>
      </c>
      <c r="BC6" s="27">
        <v>5.58</v>
      </c>
      <c r="BD6" s="27">
        <v>800</v>
      </c>
      <c r="BE6" s="18">
        <v>725</v>
      </c>
      <c r="BF6" s="19">
        <v>87</v>
      </c>
      <c r="BG6" s="19">
        <v>132</v>
      </c>
      <c r="BH6" s="19">
        <v>39.4</v>
      </c>
      <c r="BI6" s="20">
        <v>0</v>
      </c>
      <c r="BJ6" s="76" t="s">
        <v>42</v>
      </c>
      <c r="BK6" s="27">
        <v>31</v>
      </c>
      <c r="BL6" s="27">
        <v>6.8</v>
      </c>
      <c r="BM6" s="27">
        <v>0.14000000000000001</v>
      </c>
      <c r="BN6" s="27">
        <v>900</v>
      </c>
      <c r="BO6" s="18">
        <v>1017</v>
      </c>
      <c r="BP6" s="19">
        <v>128</v>
      </c>
      <c r="BQ6" s="19">
        <v>132</v>
      </c>
      <c r="BR6" s="19">
        <v>59.3</v>
      </c>
      <c r="BS6" s="20">
        <v>0</v>
      </c>
      <c r="BT6" s="76" t="s">
        <v>42</v>
      </c>
      <c r="BU6" s="27">
        <v>517</v>
      </c>
      <c r="BV6" s="27">
        <v>79.430000000000007</v>
      </c>
      <c r="BW6" s="27">
        <v>8.9600000000000009</v>
      </c>
      <c r="BX6" s="27">
        <v>0</v>
      </c>
      <c r="BY6" s="18">
        <v>0</v>
      </c>
      <c r="BZ6" s="19">
        <v>0</v>
      </c>
      <c r="CA6" s="19">
        <v>0</v>
      </c>
      <c r="CB6" s="19">
        <v>0</v>
      </c>
      <c r="CC6" s="20">
        <v>0</v>
      </c>
      <c r="CD6" s="76" t="s">
        <v>42</v>
      </c>
      <c r="CE6" s="27">
        <v>85</v>
      </c>
      <c r="CF6" s="27">
        <v>19.649999999999999</v>
      </c>
      <c r="CG6" s="27">
        <v>1.08</v>
      </c>
      <c r="CH6" s="27">
        <v>500</v>
      </c>
      <c r="CI6" s="18">
        <v>874</v>
      </c>
      <c r="CJ6" s="19">
        <v>117</v>
      </c>
      <c r="CK6" s="62">
        <v>125</v>
      </c>
      <c r="CL6" s="19">
        <v>52.2</v>
      </c>
      <c r="CM6" s="20">
        <v>0</v>
      </c>
      <c r="CN6" s="76" t="s">
        <v>42</v>
      </c>
      <c r="CO6" s="27">
        <v>605</v>
      </c>
      <c r="CP6" s="27">
        <v>85.15</v>
      </c>
      <c r="CQ6" s="27">
        <v>6.44</v>
      </c>
      <c r="CR6" s="27">
        <v>700</v>
      </c>
      <c r="CS6" s="18">
        <v>1432</v>
      </c>
      <c r="CT6" s="19">
        <v>178</v>
      </c>
      <c r="CU6" s="19">
        <v>129</v>
      </c>
      <c r="CV6" s="19">
        <v>80.2</v>
      </c>
      <c r="CW6" s="20">
        <v>0</v>
      </c>
      <c r="CX6" s="76" t="s">
        <v>42</v>
      </c>
      <c r="CY6" s="27">
        <v>1360</v>
      </c>
      <c r="CZ6" s="27">
        <v>144</v>
      </c>
      <c r="DA6" s="27">
        <v>15</v>
      </c>
      <c r="DB6" s="27">
        <v>0</v>
      </c>
      <c r="DC6" s="18">
        <v>0</v>
      </c>
      <c r="DD6" s="19">
        <v>0</v>
      </c>
      <c r="DE6" s="19">
        <v>0</v>
      </c>
      <c r="DF6" s="19">
        <v>0</v>
      </c>
      <c r="DG6" s="20">
        <v>0</v>
      </c>
      <c r="DH6" s="76" t="s">
        <v>42</v>
      </c>
      <c r="DI6" s="27">
        <v>813</v>
      </c>
      <c r="DJ6" s="27">
        <v>151.58000000000001</v>
      </c>
      <c r="DK6" s="27">
        <v>18.88</v>
      </c>
      <c r="DL6" s="27">
        <v>0</v>
      </c>
      <c r="DM6" s="18">
        <v>0</v>
      </c>
      <c r="DN6" s="19">
        <v>0</v>
      </c>
      <c r="DO6" s="19">
        <v>0</v>
      </c>
      <c r="DP6" s="19">
        <v>0</v>
      </c>
      <c r="DQ6" s="20">
        <v>0</v>
      </c>
      <c r="DR6" s="76" t="s">
        <v>42</v>
      </c>
      <c r="DS6" s="27">
        <v>428</v>
      </c>
      <c r="DT6" s="27">
        <v>96.65</v>
      </c>
      <c r="DU6" s="27">
        <v>8.08</v>
      </c>
      <c r="DV6" s="27">
        <v>300</v>
      </c>
      <c r="DW6" s="18">
        <v>828</v>
      </c>
      <c r="DX6" s="19">
        <v>85</v>
      </c>
      <c r="DY6" s="19">
        <v>140</v>
      </c>
      <c r="DZ6" s="19">
        <v>24.5</v>
      </c>
      <c r="EA6" s="20">
        <v>0</v>
      </c>
      <c r="EB6" s="76" t="s">
        <v>42</v>
      </c>
      <c r="EC6" s="27">
        <v>1163</v>
      </c>
      <c r="ED6" s="27">
        <v>131.76</v>
      </c>
      <c r="EE6" s="27">
        <v>13.38</v>
      </c>
      <c r="EF6" s="27">
        <v>0</v>
      </c>
      <c r="EG6" s="18">
        <v>0</v>
      </c>
      <c r="EH6" s="19">
        <v>0</v>
      </c>
      <c r="EI6" s="19">
        <v>0</v>
      </c>
      <c r="EJ6" s="19">
        <v>0</v>
      </c>
      <c r="EK6" s="20">
        <v>0</v>
      </c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  <c r="IR6" s="24"/>
      <c r="IS6" s="24"/>
      <c r="IT6" s="24"/>
      <c r="IU6" s="24"/>
      <c r="IV6" s="24"/>
      <c r="IW6" s="24"/>
      <c r="IX6" s="24"/>
      <c r="IY6" s="24"/>
      <c r="IZ6" s="24"/>
      <c r="JA6" s="24"/>
      <c r="JB6" s="24"/>
      <c r="JC6" s="24"/>
      <c r="JD6" s="24"/>
      <c r="JE6" s="24"/>
      <c r="JF6" s="24"/>
      <c r="JG6" s="24"/>
      <c r="JH6" s="24"/>
      <c r="JI6" s="24"/>
      <c r="JJ6" s="24"/>
      <c r="JK6" s="24"/>
      <c r="JL6" s="24"/>
      <c r="JM6" s="24"/>
      <c r="JN6" s="24"/>
      <c r="JO6" s="24"/>
      <c r="JP6" s="24"/>
      <c r="JQ6" s="24"/>
    </row>
    <row r="7" spans="1:277" s="4" customFormat="1" ht="37.5" customHeight="1" x14ac:dyDescent="0.25">
      <c r="A7" s="75"/>
      <c r="B7" s="76"/>
      <c r="C7" s="27"/>
      <c r="D7" s="27"/>
      <c r="E7" s="27"/>
      <c r="F7" s="27"/>
      <c r="G7" s="18"/>
      <c r="H7" s="19"/>
      <c r="I7" s="19"/>
      <c r="J7" s="19"/>
      <c r="K7" s="20"/>
      <c r="L7" s="76"/>
      <c r="M7" s="27"/>
      <c r="N7" s="27"/>
      <c r="O7" s="27"/>
      <c r="P7" s="27"/>
      <c r="Q7" s="18"/>
      <c r="R7" s="19"/>
      <c r="S7" s="19"/>
      <c r="T7" s="19"/>
      <c r="U7" s="20"/>
      <c r="V7" s="76"/>
      <c r="W7" s="27"/>
      <c r="X7" s="27"/>
      <c r="Y7" s="27"/>
      <c r="Z7" s="27"/>
      <c r="AA7" s="18"/>
      <c r="AB7" s="19"/>
      <c r="AC7" s="19"/>
      <c r="AD7" s="19"/>
      <c r="AE7" s="20"/>
      <c r="AF7" s="76"/>
      <c r="AG7" s="27"/>
      <c r="AH7" s="27"/>
      <c r="AI7" s="27"/>
      <c r="AJ7" s="27"/>
      <c r="AK7" s="18"/>
      <c r="AL7" s="19"/>
      <c r="AM7" s="19"/>
      <c r="AN7" s="19"/>
      <c r="AO7" s="20"/>
      <c r="AP7" s="76"/>
      <c r="AQ7" s="27"/>
      <c r="AR7" s="27"/>
      <c r="AS7" s="27"/>
      <c r="AT7" s="27"/>
      <c r="AU7" s="18"/>
      <c r="AV7" s="19"/>
      <c r="AW7" s="19"/>
      <c r="AX7" s="19"/>
      <c r="AY7" s="20"/>
      <c r="AZ7" s="76"/>
      <c r="BA7" s="27"/>
      <c r="BB7" s="27"/>
      <c r="BC7" s="27"/>
      <c r="BD7" s="27"/>
      <c r="BE7" s="18"/>
      <c r="BF7" s="19"/>
      <c r="BG7" s="19"/>
      <c r="BH7" s="19"/>
      <c r="BI7" s="20"/>
      <c r="BJ7" s="76"/>
      <c r="BK7" s="27"/>
      <c r="BL7" s="27"/>
      <c r="BM7" s="27"/>
      <c r="BN7" s="27"/>
      <c r="BO7" s="18"/>
      <c r="BP7" s="19"/>
      <c r="BQ7" s="19"/>
      <c r="BR7" s="19"/>
      <c r="BS7" s="20"/>
      <c r="BT7" s="76"/>
      <c r="BU7" s="27"/>
      <c r="BV7" s="27"/>
      <c r="BW7" s="27"/>
      <c r="BX7" s="27"/>
      <c r="BY7" s="18"/>
      <c r="BZ7" s="19"/>
      <c r="CA7" s="19"/>
      <c r="CB7" s="19"/>
      <c r="CC7" s="20"/>
      <c r="CD7" s="76"/>
      <c r="CE7" s="27"/>
      <c r="CF7" s="27"/>
      <c r="CG7" s="27"/>
      <c r="CH7" s="27"/>
      <c r="CI7" s="18"/>
      <c r="CJ7" s="19"/>
      <c r="CK7" s="19"/>
      <c r="CL7" s="19"/>
      <c r="CM7" s="20"/>
      <c r="CN7" s="76"/>
      <c r="CO7" s="27"/>
      <c r="CP7" s="27"/>
      <c r="CQ7" s="27"/>
      <c r="CR7" s="27"/>
      <c r="CS7" s="18"/>
      <c r="CT7" s="19"/>
      <c r="CU7" s="19"/>
      <c r="CV7" s="19"/>
      <c r="CW7" s="20"/>
      <c r="CX7" s="76"/>
      <c r="CY7" s="27"/>
      <c r="CZ7" s="27"/>
      <c r="DA7" s="27"/>
      <c r="DB7" s="27"/>
      <c r="DC7" s="18"/>
      <c r="DD7" s="19"/>
      <c r="DE7" s="19"/>
      <c r="DF7" s="19"/>
      <c r="DG7" s="20"/>
      <c r="DH7" s="76"/>
      <c r="DI7" s="27"/>
      <c r="DJ7" s="27"/>
      <c r="DK7" s="27"/>
      <c r="DL7" s="27"/>
      <c r="DM7" s="18"/>
      <c r="DN7" s="19"/>
      <c r="DO7" s="19"/>
      <c r="DP7" s="19"/>
      <c r="DQ7" s="20"/>
      <c r="DR7" s="76"/>
      <c r="DS7" s="27"/>
      <c r="DT7" s="27"/>
      <c r="DU7" s="27"/>
      <c r="DV7" s="27"/>
      <c r="DW7" s="18"/>
      <c r="DX7" s="19"/>
      <c r="DY7" s="19"/>
      <c r="DZ7" s="19"/>
      <c r="EA7" s="20"/>
      <c r="EB7" s="76"/>
      <c r="EC7" s="27"/>
      <c r="ED7" s="27"/>
      <c r="EE7" s="27"/>
      <c r="EF7" s="27"/>
      <c r="EG7" s="18"/>
      <c r="EH7" s="19"/>
      <c r="EI7" s="19"/>
      <c r="EJ7" s="19"/>
      <c r="EK7" s="20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4"/>
      <c r="IU7" s="24"/>
      <c r="IV7" s="24"/>
      <c r="IW7" s="24"/>
      <c r="IX7" s="24"/>
      <c r="IY7" s="24"/>
      <c r="IZ7" s="24"/>
      <c r="JA7" s="24"/>
      <c r="JB7" s="24"/>
      <c r="JC7" s="24"/>
      <c r="JD7" s="24"/>
      <c r="JE7" s="24"/>
      <c r="JF7" s="24"/>
      <c r="JG7" s="24"/>
      <c r="JH7" s="24"/>
      <c r="JI7" s="24"/>
      <c r="JJ7" s="24"/>
      <c r="JK7" s="24"/>
      <c r="JL7" s="24"/>
      <c r="JM7" s="24"/>
      <c r="JN7" s="24"/>
      <c r="JO7" s="24"/>
      <c r="JP7" s="24"/>
      <c r="JQ7" s="24"/>
    </row>
    <row r="8" spans="1:277" ht="37.5" customHeight="1" x14ac:dyDescent="0.25">
      <c r="A8" s="77" t="s">
        <v>16</v>
      </c>
      <c r="B8" s="2" t="s">
        <v>44</v>
      </c>
      <c r="C8" s="2">
        <v>1458</v>
      </c>
      <c r="D8" s="2">
        <v>145.96</v>
      </c>
      <c r="E8" s="2">
        <v>83.52</v>
      </c>
      <c r="F8" s="2">
        <v>1000</v>
      </c>
      <c r="G8" s="15"/>
      <c r="H8" s="16"/>
      <c r="I8" s="16"/>
      <c r="J8" s="16"/>
      <c r="K8" s="17"/>
      <c r="L8" s="2" t="s">
        <v>44</v>
      </c>
      <c r="M8" s="2">
        <v>1958</v>
      </c>
      <c r="N8" s="2">
        <v>198.96</v>
      </c>
      <c r="O8" s="2">
        <v>127.53</v>
      </c>
      <c r="P8" s="2">
        <v>1000</v>
      </c>
      <c r="Q8" s="15"/>
      <c r="R8" s="16"/>
      <c r="S8" s="16"/>
      <c r="T8" s="16"/>
      <c r="U8" s="17"/>
      <c r="V8" s="2" t="s">
        <v>44</v>
      </c>
      <c r="W8" s="2">
        <v>598</v>
      </c>
      <c r="X8" s="2">
        <v>56.62</v>
      </c>
      <c r="Y8" s="2">
        <v>33.03</v>
      </c>
      <c r="Z8" s="2">
        <v>500</v>
      </c>
      <c r="AA8" s="15"/>
      <c r="AB8" s="16"/>
      <c r="AC8" s="16"/>
      <c r="AD8" s="16"/>
      <c r="AE8" s="17"/>
      <c r="AF8" s="2" t="s">
        <v>44</v>
      </c>
      <c r="AG8" s="2">
        <v>1491</v>
      </c>
      <c r="AH8" s="2">
        <v>116.73</v>
      </c>
      <c r="AI8" s="2">
        <v>81.37</v>
      </c>
      <c r="AJ8" s="2">
        <v>500</v>
      </c>
      <c r="AK8" s="15"/>
      <c r="AL8" s="16"/>
      <c r="AM8" s="16"/>
      <c r="AN8" s="16"/>
      <c r="AO8" s="17"/>
      <c r="AP8" s="2" t="s">
        <v>44</v>
      </c>
      <c r="AQ8" s="2">
        <v>1407</v>
      </c>
      <c r="AR8" s="2">
        <v>96.77</v>
      </c>
      <c r="AS8" s="2">
        <v>61.62</v>
      </c>
      <c r="AT8" s="2">
        <v>500</v>
      </c>
      <c r="AU8" s="15"/>
      <c r="AV8" s="16"/>
      <c r="AW8" s="16"/>
      <c r="AX8" s="16"/>
      <c r="AY8" s="17"/>
      <c r="AZ8" s="2" t="s">
        <v>44</v>
      </c>
      <c r="BA8" s="2">
        <v>2181</v>
      </c>
      <c r="BB8" s="2">
        <v>151.81</v>
      </c>
      <c r="BC8" s="2">
        <v>97.69</v>
      </c>
      <c r="BD8" s="2">
        <v>1000</v>
      </c>
      <c r="BE8" s="15"/>
      <c r="BF8" s="16"/>
      <c r="BG8" s="16"/>
      <c r="BH8" s="16"/>
      <c r="BI8" s="17"/>
      <c r="BJ8" s="2" t="s">
        <v>44</v>
      </c>
      <c r="BK8" s="2">
        <v>1755</v>
      </c>
      <c r="BL8" s="2">
        <v>164.55</v>
      </c>
      <c r="BM8" s="2">
        <v>110.51</v>
      </c>
      <c r="BN8" s="2">
        <v>1000</v>
      </c>
      <c r="BO8" s="15"/>
      <c r="BP8" s="16"/>
      <c r="BQ8" s="16"/>
      <c r="BR8" s="16"/>
      <c r="BS8" s="17"/>
      <c r="BT8" s="2" t="s">
        <v>44</v>
      </c>
      <c r="BU8" s="2">
        <v>695</v>
      </c>
      <c r="BV8" s="2">
        <v>43.4</v>
      </c>
      <c r="BW8" s="2">
        <v>34.159999999999997</v>
      </c>
      <c r="BX8" s="2">
        <v>500</v>
      </c>
      <c r="BY8" s="15"/>
      <c r="BZ8" s="16"/>
      <c r="CA8" s="16"/>
      <c r="CB8" s="16"/>
      <c r="CC8" s="17"/>
      <c r="CD8" s="2" t="s">
        <v>44</v>
      </c>
      <c r="CE8" s="2">
        <v>1153</v>
      </c>
      <c r="CF8" s="2">
        <v>145.24</v>
      </c>
      <c r="CG8" s="2">
        <v>70.7</v>
      </c>
      <c r="CH8" s="2">
        <v>1000</v>
      </c>
      <c r="CI8" s="15"/>
      <c r="CJ8" s="16"/>
      <c r="CK8" s="16"/>
      <c r="CL8" s="16"/>
      <c r="CM8" s="17"/>
      <c r="CN8" s="2" t="s">
        <v>44</v>
      </c>
      <c r="CO8" s="2">
        <v>908</v>
      </c>
      <c r="CP8" s="2">
        <v>85.15</v>
      </c>
      <c r="CQ8" s="2">
        <v>60.37</v>
      </c>
      <c r="CR8" s="2">
        <v>500</v>
      </c>
      <c r="CS8" s="15"/>
      <c r="CT8" s="16"/>
      <c r="CU8" s="16"/>
      <c r="CV8" s="16"/>
      <c r="CW8" s="17"/>
      <c r="CX8" s="2" t="s">
        <v>44</v>
      </c>
      <c r="CY8" s="2">
        <v>1137</v>
      </c>
      <c r="CZ8" s="2">
        <v>124.21</v>
      </c>
      <c r="DA8" s="2">
        <v>51.58</v>
      </c>
      <c r="DB8" s="2">
        <v>500</v>
      </c>
      <c r="DC8" s="15"/>
      <c r="DD8" s="16"/>
      <c r="DE8" s="16"/>
      <c r="DF8" s="16"/>
      <c r="DG8" s="17"/>
      <c r="DH8" s="2" t="s">
        <v>44</v>
      </c>
      <c r="DI8" s="2">
        <v>2362</v>
      </c>
      <c r="DJ8" s="2">
        <v>247.73</v>
      </c>
      <c r="DK8" s="2">
        <v>175.54</v>
      </c>
      <c r="DL8" s="2">
        <v>1000</v>
      </c>
      <c r="DM8" s="15"/>
      <c r="DN8" s="16"/>
      <c r="DO8" s="16"/>
      <c r="DP8" s="16"/>
      <c r="DQ8" s="17"/>
      <c r="DR8" s="2" t="s">
        <v>44</v>
      </c>
      <c r="DS8" s="2">
        <v>2123</v>
      </c>
      <c r="DT8" s="2">
        <v>111.81</v>
      </c>
      <c r="DU8" s="2">
        <v>89.04</v>
      </c>
      <c r="DV8" s="2">
        <v>500</v>
      </c>
      <c r="DW8" s="15"/>
      <c r="DX8" s="16"/>
      <c r="DY8" s="16"/>
      <c r="DZ8" s="16"/>
      <c r="EA8" s="17"/>
      <c r="EB8" s="2" t="s">
        <v>44</v>
      </c>
      <c r="EC8" s="2">
        <v>671</v>
      </c>
      <c r="ED8" s="2">
        <v>81.73</v>
      </c>
      <c r="EE8" s="2">
        <v>44.97</v>
      </c>
      <c r="EF8" s="2">
        <v>500</v>
      </c>
      <c r="EG8" s="15"/>
      <c r="EH8" s="16"/>
      <c r="EI8" s="16"/>
      <c r="EJ8" s="16"/>
      <c r="EK8" s="17"/>
    </row>
    <row r="9" spans="1:277" ht="37.5" customHeight="1" thickBot="1" x14ac:dyDescent="0.3">
      <c r="A9" s="78"/>
      <c r="B9" s="11" t="s">
        <v>45</v>
      </c>
      <c r="C9" s="12">
        <v>514</v>
      </c>
      <c r="D9" s="12">
        <v>93.95</v>
      </c>
      <c r="E9" s="12">
        <v>3.17</v>
      </c>
      <c r="F9" s="12">
        <v>0</v>
      </c>
      <c r="G9" s="21"/>
      <c r="H9" s="12"/>
      <c r="I9" s="12"/>
      <c r="J9" s="12"/>
      <c r="K9" s="12"/>
      <c r="L9" s="21" t="s">
        <v>45</v>
      </c>
      <c r="M9" s="12">
        <v>796</v>
      </c>
      <c r="N9" s="12">
        <v>146.12</v>
      </c>
      <c r="O9" s="12">
        <v>19.100000000000001</v>
      </c>
      <c r="P9" s="12">
        <v>0</v>
      </c>
      <c r="Q9" s="21"/>
      <c r="R9" s="12"/>
      <c r="S9" s="12"/>
      <c r="T9" s="12"/>
      <c r="U9" s="22"/>
      <c r="V9" s="21" t="s">
        <v>45</v>
      </c>
      <c r="W9" s="12">
        <v>1258</v>
      </c>
      <c r="X9" s="12">
        <v>151</v>
      </c>
      <c r="Y9" s="12">
        <v>49.25</v>
      </c>
      <c r="Z9" s="12">
        <v>700</v>
      </c>
      <c r="AA9" s="21"/>
      <c r="AB9" s="12"/>
      <c r="AC9" s="12"/>
      <c r="AD9" s="12"/>
      <c r="AE9" s="22"/>
      <c r="AF9" s="21" t="s">
        <v>45</v>
      </c>
      <c r="AG9" s="12">
        <v>514</v>
      </c>
      <c r="AH9" s="12">
        <v>62</v>
      </c>
      <c r="AI9" s="12">
        <v>9</v>
      </c>
      <c r="AJ9" s="12">
        <v>0</v>
      </c>
      <c r="AK9" s="21"/>
      <c r="AL9" s="12"/>
      <c r="AM9" s="12"/>
      <c r="AN9" s="12"/>
      <c r="AO9" s="22"/>
      <c r="AP9" s="21" t="s">
        <v>45</v>
      </c>
      <c r="AQ9" s="12">
        <v>79</v>
      </c>
      <c r="AR9" s="12">
        <v>0</v>
      </c>
      <c r="AS9" s="12">
        <v>0</v>
      </c>
      <c r="AT9" s="12">
        <v>0</v>
      </c>
      <c r="AU9" s="21"/>
      <c r="AV9" s="12"/>
      <c r="AW9" s="12"/>
      <c r="AX9" s="12"/>
      <c r="AY9" s="22"/>
      <c r="AZ9" s="21" t="s">
        <v>45</v>
      </c>
      <c r="BA9" s="12">
        <v>197</v>
      </c>
      <c r="BB9" s="12">
        <v>10.61</v>
      </c>
      <c r="BC9" s="12">
        <v>1.19</v>
      </c>
      <c r="BD9" s="12">
        <v>0</v>
      </c>
      <c r="BE9" s="21"/>
      <c r="BF9" s="12"/>
      <c r="BG9" s="12"/>
      <c r="BH9" s="12"/>
      <c r="BI9" s="22"/>
      <c r="BJ9" s="21" t="s">
        <v>45</v>
      </c>
      <c r="BK9" s="12">
        <v>673</v>
      </c>
      <c r="BL9" s="12">
        <v>65.400000000000006</v>
      </c>
      <c r="BM9" s="12">
        <v>8.4</v>
      </c>
      <c r="BN9" s="12">
        <v>0</v>
      </c>
      <c r="BO9" s="21"/>
      <c r="BP9" s="12"/>
      <c r="BQ9" s="12"/>
      <c r="BR9" s="12"/>
      <c r="BS9" s="22"/>
      <c r="BT9" s="21" t="s">
        <v>45</v>
      </c>
      <c r="BU9" s="12">
        <v>282</v>
      </c>
      <c r="BV9" s="12">
        <v>24.45</v>
      </c>
      <c r="BW9" s="12">
        <v>4.5</v>
      </c>
      <c r="BX9" s="12">
        <v>0</v>
      </c>
      <c r="BY9" s="21"/>
      <c r="BZ9" s="12"/>
      <c r="CA9" s="12"/>
      <c r="CB9" s="12"/>
      <c r="CC9" s="22"/>
      <c r="CD9" s="21" t="s">
        <v>45</v>
      </c>
      <c r="CE9" s="12">
        <v>296</v>
      </c>
      <c r="CF9" s="12">
        <v>31</v>
      </c>
      <c r="CG9" s="12">
        <v>4.5</v>
      </c>
      <c r="CH9" s="12">
        <v>0</v>
      </c>
      <c r="CI9" s="21"/>
      <c r="CJ9" s="12"/>
      <c r="CK9" s="12"/>
      <c r="CL9" s="12"/>
      <c r="CM9" s="22"/>
      <c r="CN9" s="21" t="s">
        <v>45</v>
      </c>
      <c r="CO9" s="12">
        <v>1246</v>
      </c>
      <c r="CP9" s="12">
        <v>96.98</v>
      </c>
      <c r="CQ9" s="12">
        <v>12</v>
      </c>
      <c r="CR9" s="12">
        <v>0</v>
      </c>
      <c r="CS9" s="21"/>
      <c r="CT9" s="12"/>
      <c r="CU9" s="12"/>
      <c r="CV9" s="12"/>
      <c r="CW9" s="22"/>
      <c r="CX9" s="21" t="s">
        <v>45</v>
      </c>
      <c r="CY9" s="12">
        <v>1700</v>
      </c>
      <c r="CZ9" s="12">
        <v>277.44</v>
      </c>
      <c r="DA9" s="12">
        <v>50.3</v>
      </c>
      <c r="DB9" s="12">
        <v>0</v>
      </c>
      <c r="DC9" s="21"/>
      <c r="DD9" s="12"/>
      <c r="DE9" s="12"/>
      <c r="DF9" s="12"/>
      <c r="DG9" s="22"/>
      <c r="DH9" s="21" t="s">
        <v>45</v>
      </c>
      <c r="DI9" s="12">
        <v>158</v>
      </c>
      <c r="DJ9" s="12">
        <v>0</v>
      </c>
      <c r="DK9" s="12">
        <v>0</v>
      </c>
      <c r="DL9" s="12">
        <v>0</v>
      </c>
      <c r="DM9" s="21"/>
      <c r="DN9" s="12"/>
      <c r="DO9" s="12"/>
      <c r="DP9" s="12"/>
      <c r="DQ9" s="22"/>
      <c r="DR9" s="21" t="s">
        <v>45</v>
      </c>
      <c r="DS9" s="12">
        <v>0</v>
      </c>
      <c r="DT9" s="12">
        <v>0</v>
      </c>
      <c r="DU9" s="12">
        <v>0</v>
      </c>
      <c r="DV9" s="12">
        <v>0</v>
      </c>
      <c r="DW9" s="21"/>
      <c r="DX9" s="12"/>
      <c r="DY9" s="12"/>
      <c r="DZ9" s="12"/>
      <c r="EA9" s="22"/>
      <c r="EB9" s="21" t="s">
        <v>45</v>
      </c>
      <c r="EC9" s="12">
        <v>217</v>
      </c>
      <c r="ED9" s="12">
        <v>31</v>
      </c>
      <c r="EE9" s="12">
        <v>4.5</v>
      </c>
      <c r="EF9" s="12">
        <v>0</v>
      </c>
      <c r="EG9" s="21"/>
      <c r="EH9" s="12"/>
      <c r="EI9" s="12"/>
      <c r="EJ9" s="12"/>
      <c r="EK9" s="22"/>
    </row>
    <row r="10" spans="1:277" s="36" customFormat="1" ht="15.75" thickTop="1" x14ac:dyDescent="0.25">
      <c r="A10" s="79" t="s">
        <v>22</v>
      </c>
      <c r="B10" s="79"/>
      <c r="C10" s="35">
        <f>SUM(C3:C9)</f>
        <v>5125</v>
      </c>
      <c r="D10" s="35">
        <f t="shared" ref="D10:K10" si="0">SUM(D3:D9)</f>
        <v>523.84</v>
      </c>
      <c r="E10" s="35">
        <f t="shared" si="0"/>
        <v>243.98999999999998</v>
      </c>
      <c r="F10" s="35">
        <f t="shared" si="0"/>
        <v>4500</v>
      </c>
      <c r="G10" s="46">
        <f t="shared" si="0"/>
        <v>2319</v>
      </c>
      <c r="H10" s="47">
        <f t="shared" si="0"/>
        <v>227</v>
      </c>
      <c r="I10" s="47"/>
      <c r="J10" s="47">
        <f t="shared" si="0"/>
        <v>94</v>
      </c>
      <c r="K10" s="48">
        <f t="shared" si="0"/>
        <v>0</v>
      </c>
      <c r="M10" s="35">
        <f>SUM(M3:M9)</f>
        <v>5577</v>
      </c>
      <c r="N10" s="35">
        <f t="shared" ref="N10:R10" si="1">SUM(N3:N9)</f>
        <v>652.63</v>
      </c>
      <c r="O10" s="35">
        <f t="shared" si="1"/>
        <v>245.85</v>
      </c>
      <c r="P10" s="35">
        <f t="shared" si="1"/>
        <v>4000</v>
      </c>
      <c r="Q10" s="46">
        <f t="shared" si="1"/>
        <v>2598</v>
      </c>
      <c r="R10" s="47">
        <f t="shared" si="1"/>
        <v>239</v>
      </c>
      <c r="S10" s="47"/>
      <c r="T10" s="47">
        <f t="shared" ref="T10:U10" si="2">SUM(T3:T9)</f>
        <v>105.6</v>
      </c>
      <c r="U10" s="48">
        <f t="shared" si="2"/>
        <v>0</v>
      </c>
      <c r="W10" s="35">
        <f>SUM(W3:W9)</f>
        <v>5837</v>
      </c>
      <c r="X10" s="35">
        <f t="shared" ref="X10:AB10" si="3">SUM(X3:X9)</f>
        <v>618.56999999999994</v>
      </c>
      <c r="Y10" s="35">
        <f t="shared" si="3"/>
        <v>227.22</v>
      </c>
      <c r="Z10" s="35">
        <f t="shared" si="3"/>
        <v>3950</v>
      </c>
      <c r="AA10" s="46">
        <f t="shared" si="3"/>
        <v>2520</v>
      </c>
      <c r="AB10" s="47">
        <f t="shared" si="3"/>
        <v>272</v>
      </c>
      <c r="AC10" s="47"/>
      <c r="AD10" s="47">
        <f t="shared" ref="AD10:AE10" si="4">SUM(AD3:AD9)</f>
        <v>115.69999999999999</v>
      </c>
      <c r="AE10" s="48">
        <f t="shared" si="4"/>
        <v>0</v>
      </c>
      <c r="AG10" s="35">
        <f>SUM(AG3:AG9)</f>
        <v>5448</v>
      </c>
      <c r="AH10" s="35">
        <f t="shared" ref="AH10:AL10" si="5">SUM(AH3:AH9)</f>
        <v>666.62</v>
      </c>
      <c r="AI10" s="35">
        <f t="shared" si="5"/>
        <v>221.3</v>
      </c>
      <c r="AJ10" s="35">
        <f t="shared" si="5"/>
        <v>3000</v>
      </c>
      <c r="AK10" s="46">
        <f t="shared" si="5"/>
        <v>1103</v>
      </c>
      <c r="AL10" s="47">
        <f t="shared" si="5"/>
        <v>129</v>
      </c>
      <c r="AM10" s="47"/>
      <c r="AN10" s="47">
        <f t="shared" ref="AN10:AO10" si="6">SUM(AN3:AN9)</f>
        <v>50.6</v>
      </c>
      <c r="AO10" s="48">
        <f t="shared" si="6"/>
        <v>0</v>
      </c>
      <c r="AQ10" s="35">
        <f>SUM(AQ3:AQ9)</f>
        <v>5693</v>
      </c>
      <c r="AR10" s="35">
        <f t="shared" ref="AR10:AV10" si="7">SUM(AR3:AR9)</f>
        <v>597.91</v>
      </c>
      <c r="AS10" s="35">
        <f t="shared" si="7"/>
        <v>249.13</v>
      </c>
      <c r="AT10" s="35">
        <f t="shared" si="7"/>
        <v>3700</v>
      </c>
      <c r="AU10" s="46">
        <f t="shared" si="7"/>
        <v>2695</v>
      </c>
      <c r="AV10" s="47">
        <f t="shared" si="7"/>
        <v>344</v>
      </c>
      <c r="AW10" s="47"/>
      <c r="AX10" s="47">
        <f t="shared" ref="AX10:AY10" si="8">SUM(AX3:AX9)</f>
        <v>132.80000000000001</v>
      </c>
      <c r="AY10" s="48">
        <f t="shared" si="8"/>
        <v>0</v>
      </c>
      <c r="BA10" s="35">
        <f>SUM(BA3:BA9)</f>
        <v>6421</v>
      </c>
      <c r="BB10" s="35">
        <f t="shared" ref="BB10:BF10" si="9">SUM(BB3:BB9)</f>
        <v>707.86</v>
      </c>
      <c r="BC10" s="35">
        <f t="shared" si="9"/>
        <v>252.18</v>
      </c>
      <c r="BD10" s="35">
        <f t="shared" si="9"/>
        <v>4800</v>
      </c>
      <c r="BE10" s="46">
        <f t="shared" si="9"/>
        <v>2287</v>
      </c>
      <c r="BF10" s="47">
        <f t="shared" si="9"/>
        <v>253</v>
      </c>
      <c r="BG10" s="47"/>
      <c r="BH10" s="47">
        <f t="shared" ref="BH10:BI10" si="10">SUM(BH3:BH9)</f>
        <v>90.4</v>
      </c>
      <c r="BI10" s="48">
        <f t="shared" si="10"/>
        <v>0</v>
      </c>
      <c r="BK10" s="35">
        <f>SUM(BK3:BK9)</f>
        <v>6685</v>
      </c>
      <c r="BL10" s="35">
        <f t="shared" ref="BL10:BP10" si="11">SUM(BL3:BL9)</f>
        <v>682.43999999999994</v>
      </c>
      <c r="BM10" s="35">
        <f t="shared" si="11"/>
        <v>270.70999999999998</v>
      </c>
      <c r="BN10" s="35">
        <f t="shared" si="11"/>
        <v>4000</v>
      </c>
      <c r="BO10" s="46">
        <f t="shared" si="11"/>
        <v>2280</v>
      </c>
      <c r="BP10" s="47">
        <f t="shared" si="11"/>
        <v>240</v>
      </c>
      <c r="BQ10" s="47"/>
      <c r="BR10" s="47">
        <f t="shared" ref="BR10:BS10" si="12">SUM(BR3:BR9)</f>
        <v>93</v>
      </c>
      <c r="BS10" s="48">
        <f t="shared" si="12"/>
        <v>0</v>
      </c>
      <c r="BU10" s="35">
        <f>SUM(BU3:BU9)</f>
        <v>4551</v>
      </c>
      <c r="BV10" s="35">
        <f t="shared" ref="BV10:BZ10" si="13">SUM(BV3:BV9)</f>
        <v>415.90999999999997</v>
      </c>
      <c r="BW10" s="35">
        <f t="shared" si="13"/>
        <v>204.66</v>
      </c>
      <c r="BX10" s="35">
        <f t="shared" si="13"/>
        <v>1750</v>
      </c>
      <c r="BY10" s="46">
        <f t="shared" si="13"/>
        <v>0</v>
      </c>
      <c r="BZ10" s="47">
        <f t="shared" si="13"/>
        <v>0</v>
      </c>
      <c r="CA10" s="47"/>
      <c r="CB10" s="47">
        <f t="shared" ref="CB10:CC10" si="14">SUM(CB3:CB9)</f>
        <v>0</v>
      </c>
      <c r="CC10" s="48">
        <f t="shared" si="14"/>
        <v>0</v>
      </c>
      <c r="CE10" s="35">
        <f>SUM(CE3:CE9)</f>
        <v>4947</v>
      </c>
      <c r="CF10" s="35">
        <f t="shared" ref="CF10:CJ10" si="15">SUM(CF3:CF9)</f>
        <v>570.1099999999999</v>
      </c>
      <c r="CG10" s="35">
        <f t="shared" si="15"/>
        <v>212.18</v>
      </c>
      <c r="CH10" s="35">
        <f t="shared" si="15"/>
        <v>3950</v>
      </c>
      <c r="CI10" s="46">
        <f t="shared" si="15"/>
        <v>2370</v>
      </c>
      <c r="CJ10" s="47">
        <f t="shared" si="15"/>
        <v>267</v>
      </c>
      <c r="CK10" s="47"/>
      <c r="CL10" s="47">
        <f t="shared" ref="CL10:CM10" si="16">SUM(CL3:CL9)</f>
        <v>117.9</v>
      </c>
      <c r="CM10" s="48">
        <f t="shared" si="16"/>
        <v>0</v>
      </c>
      <c r="CO10" s="35">
        <f>SUM(CO3:CO9)</f>
        <v>8452</v>
      </c>
      <c r="CP10" s="35">
        <f t="shared" ref="CP10:CT10" si="17">SUM(CP3:CP9)</f>
        <v>1099.1199999999999</v>
      </c>
      <c r="CQ10" s="35">
        <f t="shared" si="17"/>
        <v>409.62</v>
      </c>
      <c r="CR10" s="35">
        <f t="shared" si="17"/>
        <v>3200</v>
      </c>
      <c r="CS10" s="46">
        <f t="shared" si="17"/>
        <v>2605</v>
      </c>
      <c r="CT10" s="47">
        <f t="shared" si="17"/>
        <v>300</v>
      </c>
      <c r="CU10" s="47"/>
      <c r="CV10" s="47">
        <f t="shared" ref="CV10:CW10" si="18">SUM(CV3:CV9)</f>
        <v>113.7</v>
      </c>
      <c r="CW10" s="48">
        <f t="shared" si="18"/>
        <v>0</v>
      </c>
      <c r="CY10" s="35">
        <f>SUM(CY3:CY9)</f>
        <v>8208</v>
      </c>
      <c r="CZ10" s="35">
        <f t="shared" ref="CZ10:DD10" si="19">SUM(CZ3:CZ9)</f>
        <v>1003.3800000000001</v>
      </c>
      <c r="DA10" s="35">
        <f t="shared" si="19"/>
        <v>278.68</v>
      </c>
      <c r="DB10" s="35">
        <f t="shared" si="19"/>
        <v>3200</v>
      </c>
      <c r="DC10" s="46">
        <f t="shared" si="19"/>
        <v>2058</v>
      </c>
      <c r="DD10" s="47">
        <f t="shared" si="19"/>
        <v>230</v>
      </c>
      <c r="DE10" s="47"/>
      <c r="DF10" s="47">
        <f t="shared" ref="DF10:DG10" si="20">SUM(DF3:DF9)</f>
        <v>115.2</v>
      </c>
      <c r="DG10" s="48">
        <f t="shared" si="20"/>
        <v>0</v>
      </c>
      <c r="DI10" s="35">
        <f>SUM(DI3:DI9)</f>
        <v>8270</v>
      </c>
      <c r="DJ10" s="35">
        <f t="shared" ref="DJ10:DN10" si="21">SUM(DJ3:DJ9)</f>
        <v>975.58</v>
      </c>
      <c r="DK10" s="35">
        <f t="shared" si="21"/>
        <v>357.57</v>
      </c>
      <c r="DL10" s="35">
        <f t="shared" si="21"/>
        <v>2200</v>
      </c>
      <c r="DM10" s="46">
        <f t="shared" si="21"/>
        <v>0</v>
      </c>
      <c r="DN10" s="47">
        <f t="shared" si="21"/>
        <v>0</v>
      </c>
      <c r="DO10" s="47"/>
      <c r="DP10" s="47">
        <f t="shared" ref="DP10:DQ10" si="22">SUM(DP3:DP9)</f>
        <v>0</v>
      </c>
      <c r="DQ10" s="48">
        <f t="shared" si="22"/>
        <v>0</v>
      </c>
      <c r="DS10" s="35">
        <f>SUM(DS3:DS9)</f>
        <v>5282</v>
      </c>
      <c r="DT10" s="35">
        <f t="shared" ref="DT10:DX10" si="23">SUM(DT3:DT9)</f>
        <v>530.54999999999995</v>
      </c>
      <c r="DU10" s="35">
        <f t="shared" si="23"/>
        <v>204.42000000000002</v>
      </c>
      <c r="DV10" s="35">
        <f t="shared" si="23"/>
        <v>2900</v>
      </c>
      <c r="DW10" s="46">
        <f t="shared" si="23"/>
        <v>2340</v>
      </c>
      <c r="DX10" s="47">
        <f t="shared" si="23"/>
        <v>217</v>
      </c>
      <c r="DY10" s="47"/>
      <c r="DZ10" s="47">
        <f t="shared" ref="DZ10:EA10" si="24">SUM(DZ3:DZ9)</f>
        <v>61.1</v>
      </c>
      <c r="EA10" s="48">
        <f t="shared" si="24"/>
        <v>0</v>
      </c>
      <c r="EC10" s="35">
        <f>SUM(EC3:EC9)</f>
        <v>6362</v>
      </c>
      <c r="ED10" s="35">
        <f t="shared" ref="ED10:EH10" si="25">SUM(ED3:ED9)</f>
        <v>665.04</v>
      </c>
      <c r="EE10" s="35">
        <f t="shared" si="25"/>
        <v>256.33</v>
      </c>
      <c r="EF10" s="35">
        <f t="shared" si="25"/>
        <v>2400</v>
      </c>
      <c r="EG10" s="46">
        <f t="shared" si="25"/>
        <v>1071</v>
      </c>
      <c r="EH10" s="47">
        <f t="shared" si="25"/>
        <v>160</v>
      </c>
      <c r="EI10" s="47"/>
      <c r="EJ10" s="47">
        <f t="shared" ref="EJ10:EK10" si="26">SUM(EJ3:EJ9)</f>
        <v>79.8</v>
      </c>
      <c r="EK10" s="48">
        <f t="shared" si="26"/>
        <v>0</v>
      </c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  <c r="IS10" s="24"/>
      <c r="IT10" s="24"/>
      <c r="IU10" s="24"/>
      <c r="IV10" s="24"/>
      <c r="IW10" s="24"/>
      <c r="IX10" s="24"/>
      <c r="IY10" s="24"/>
      <c r="IZ10" s="24"/>
      <c r="JA10" s="24"/>
      <c r="JB10" s="24"/>
      <c r="JC10" s="24"/>
      <c r="JD10" s="24"/>
      <c r="JE10" s="24"/>
      <c r="JF10" s="24"/>
      <c r="JG10" s="24"/>
      <c r="JH10" s="24"/>
      <c r="JI10" s="24"/>
      <c r="JJ10" s="24"/>
      <c r="JK10" s="24"/>
      <c r="JL10" s="24"/>
      <c r="JM10" s="24"/>
      <c r="JN10" s="24"/>
      <c r="JO10" s="24"/>
      <c r="JP10" s="24"/>
      <c r="JQ10" s="24"/>
    </row>
    <row r="11" spans="1:277" s="26" customFormat="1" x14ac:dyDescent="0.25">
      <c r="A11" s="80" t="s">
        <v>68</v>
      </c>
      <c r="B11" s="80"/>
      <c r="C11" s="28">
        <f>ROUND(C10/$B$23,2)</f>
        <v>67.349999999999994</v>
      </c>
      <c r="D11" s="69">
        <f t="shared" ref="D11:F11" si="27">ROUND(D10/$B$23,2)</f>
        <v>6.88</v>
      </c>
      <c r="E11" s="69">
        <f t="shared" si="27"/>
        <v>3.21</v>
      </c>
      <c r="F11" s="69">
        <f t="shared" si="27"/>
        <v>59.13</v>
      </c>
      <c r="G11" s="45" t="s">
        <v>54</v>
      </c>
      <c r="H11" s="34">
        <f>IFERROR(ROUND(((I4-$B$20)/$B$19)*100,2),0)</f>
        <v>76.599999999999994</v>
      </c>
      <c r="I11" s="38" t="s">
        <v>88</v>
      </c>
      <c r="J11" s="34">
        <f>ROUND((G10/H10)*60,1)</f>
        <v>613</v>
      </c>
      <c r="K11" s="39"/>
      <c r="L11" s="28"/>
      <c r="M11" s="69">
        <f>ROUND(M10/$B$23,2)</f>
        <v>73.290000000000006</v>
      </c>
      <c r="N11" s="69">
        <f t="shared" ref="N11" si="28">ROUND(N10/$B$23,2)</f>
        <v>8.58</v>
      </c>
      <c r="O11" s="69">
        <f t="shared" ref="O11" si="29">ROUND(O10/$B$23,2)</f>
        <v>3.23</v>
      </c>
      <c r="P11" s="69">
        <f t="shared" ref="P11" si="30">ROUND(P10/$B$23,2)</f>
        <v>52.56</v>
      </c>
      <c r="Q11" s="45" t="s">
        <v>54</v>
      </c>
      <c r="R11" s="34">
        <v>0</v>
      </c>
      <c r="S11" s="38" t="s">
        <v>88</v>
      </c>
      <c r="T11" s="34">
        <f>ROUND((Q10/R10)*60,1)</f>
        <v>652.20000000000005</v>
      </c>
      <c r="U11" s="39"/>
      <c r="V11" s="28"/>
      <c r="W11" s="69">
        <f>ROUND(W10/$B$23,2)</f>
        <v>76.7</v>
      </c>
      <c r="X11" s="69">
        <f t="shared" ref="X11" si="31">ROUND(X10/$B$23,2)</f>
        <v>8.1300000000000008</v>
      </c>
      <c r="Y11" s="69">
        <f t="shared" ref="Y11" si="32">ROUND(Y10/$B$23,2)</f>
        <v>2.99</v>
      </c>
      <c r="Z11" s="69">
        <f t="shared" ref="Z11" si="33">ROUND(Z10/$B$23,2)</f>
        <v>51.91</v>
      </c>
      <c r="AA11" s="45" t="s">
        <v>54</v>
      </c>
      <c r="AB11" s="34">
        <f>IFERROR(ROUND(((AC4-$B$20)/$B$19)*100,2),0)</f>
        <v>67.38</v>
      </c>
      <c r="AC11" s="38" t="s">
        <v>88</v>
      </c>
      <c r="AD11" s="34">
        <f>ROUND((AA10/AB10)*60,1)</f>
        <v>555.9</v>
      </c>
      <c r="AE11" s="39"/>
      <c r="AF11" s="28"/>
      <c r="AG11" s="69">
        <f>ROUND(AG10/$B$23,2)</f>
        <v>71.59</v>
      </c>
      <c r="AH11" s="69">
        <f t="shared" ref="AH11" si="34">ROUND(AH10/$B$23,2)</f>
        <v>8.76</v>
      </c>
      <c r="AI11" s="69">
        <f t="shared" ref="AI11" si="35">ROUND(AI10/$B$23,2)</f>
        <v>2.91</v>
      </c>
      <c r="AJ11" s="69">
        <f t="shared" ref="AJ11" si="36">ROUND(AJ10/$B$23,2)</f>
        <v>39.42</v>
      </c>
      <c r="AK11" s="45" t="s">
        <v>54</v>
      </c>
      <c r="AL11" s="34">
        <v>0</v>
      </c>
      <c r="AM11" s="52"/>
      <c r="AN11" s="51"/>
      <c r="AO11" s="53"/>
      <c r="AP11" s="28"/>
      <c r="AQ11" s="69">
        <f>ROUND(AQ10/$B$23,2)</f>
        <v>74.81</v>
      </c>
      <c r="AR11" s="69">
        <f t="shared" ref="AR11" si="37">ROUND(AR10/$B$23,2)</f>
        <v>7.86</v>
      </c>
      <c r="AS11" s="69">
        <f t="shared" ref="AS11" si="38">ROUND(AS10/$B$23,2)</f>
        <v>3.27</v>
      </c>
      <c r="AT11" s="69">
        <f t="shared" ref="AT11" si="39">ROUND(AT10/$B$23,2)</f>
        <v>48.62</v>
      </c>
      <c r="AU11" s="45" t="s">
        <v>54</v>
      </c>
      <c r="AV11" s="34">
        <f>IFERROR(ROUND(((AW4-$B$20)/$B$19)*100,2),0)</f>
        <v>66.67</v>
      </c>
      <c r="AW11" s="38" t="s">
        <v>88</v>
      </c>
      <c r="AX11" s="34">
        <f>ROUND((AU10/AV10)*60,1)</f>
        <v>470.1</v>
      </c>
      <c r="AY11" s="39"/>
      <c r="AZ11" s="28"/>
      <c r="BA11" s="69">
        <f>ROUND(BA10/$B$23,2)</f>
        <v>84.38</v>
      </c>
      <c r="BB11" s="69">
        <f t="shared" ref="BB11" si="40">ROUND(BB10/$B$23,2)</f>
        <v>9.3000000000000007</v>
      </c>
      <c r="BC11" s="69">
        <f t="shared" ref="BC11" si="41">ROUND(BC10/$B$23,2)</f>
        <v>3.31</v>
      </c>
      <c r="BD11" s="69">
        <f t="shared" ref="BD11" si="42">ROUND(BD10/$B$23,2)</f>
        <v>63.07</v>
      </c>
      <c r="BE11" s="45" t="s">
        <v>54</v>
      </c>
      <c r="BF11" s="34">
        <f>IFERROR(ROUND(((BG4-$B$20)/$B$19)*100,2),0)</f>
        <v>70.209999999999994</v>
      </c>
      <c r="BG11" s="38" t="s">
        <v>88</v>
      </c>
      <c r="BH11" s="34">
        <f>ROUND((BE10/BF10)*60,1)</f>
        <v>542.4</v>
      </c>
      <c r="BI11" s="39"/>
      <c r="BJ11" s="28"/>
      <c r="BK11" s="69">
        <f>ROUND(BK10/$B$23,2)</f>
        <v>87.84</v>
      </c>
      <c r="BL11" s="69">
        <f t="shared" ref="BL11" si="43">ROUND(BL10/$B$23,2)</f>
        <v>8.9700000000000006</v>
      </c>
      <c r="BM11" s="69">
        <f t="shared" ref="BM11" si="44">ROUND(BM10/$B$23,2)</f>
        <v>3.56</v>
      </c>
      <c r="BN11" s="69">
        <f t="shared" ref="BN11" si="45">ROUND(BN10/$B$23,2)</f>
        <v>52.56</v>
      </c>
      <c r="BO11" s="45" t="s">
        <v>54</v>
      </c>
      <c r="BP11" s="34">
        <f>IFERROR(ROUND(((BQ4-$B$20)/$B$19)*100,2),0)</f>
        <v>74.47</v>
      </c>
      <c r="BQ11" s="38" t="s">
        <v>88</v>
      </c>
      <c r="BR11" s="34">
        <f>ROUND((BO10/BP10)*60,1)</f>
        <v>570</v>
      </c>
      <c r="BS11" s="39"/>
      <c r="BT11" s="28"/>
      <c r="BU11" s="69">
        <f>ROUND(BU10/$B$23,2)</f>
        <v>59.8</v>
      </c>
      <c r="BV11" s="69">
        <f t="shared" ref="BV11" si="46">ROUND(BV10/$B$23,2)</f>
        <v>5.47</v>
      </c>
      <c r="BW11" s="69">
        <f t="shared" ref="BW11" si="47">ROUND(BW10/$B$23,2)</f>
        <v>2.69</v>
      </c>
      <c r="BX11" s="69">
        <f t="shared" ref="BX11" si="48">ROUND(BX10/$B$23,2)</f>
        <v>23</v>
      </c>
      <c r="BY11" s="50"/>
      <c r="BZ11" s="51"/>
      <c r="CA11" s="52"/>
      <c r="CB11" s="51"/>
      <c r="CC11" s="53"/>
      <c r="CD11" s="28"/>
      <c r="CE11" s="69">
        <f>ROUND(CE10/$B$23,2)</f>
        <v>65.010000000000005</v>
      </c>
      <c r="CF11" s="69">
        <f t="shared" ref="CF11" si="49">ROUND(CF10/$B$23,2)</f>
        <v>7.49</v>
      </c>
      <c r="CG11" s="69">
        <f t="shared" ref="CG11" si="50">ROUND(CG10/$B$23,2)</f>
        <v>2.79</v>
      </c>
      <c r="CH11" s="69">
        <f t="shared" ref="CH11" si="51">ROUND(CH10/$B$23,2)</f>
        <v>51.91</v>
      </c>
      <c r="CI11" s="45" t="s">
        <v>54</v>
      </c>
      <c r="CJ11" s="34">
        <f>IFERROR(ROUND(((CK4-$B$20)/$B$19)*100,2),0)</f>
        <v>72.34</v>
      </c>
      <c r="CK11" s="38" t="s">
        <v>88</v>
      </c>
      <c r="CL11" s="34">
        <f>ROUND((CI10/CJ10)*60,1)</f>
        <v>532.6</v>
      </c>
      <c r="CM11" s="39"/>
      <c r="CN11" s="28"/>
      <c r="CO11" s="69">
        <f>ROUND(CO10/$B$23,2)</f>
        <v>111.06</v>
      </c>
      <c r="CP11" s="69">
        <f t="shared" ref="CP11" si="52">ROUND(CP10/$B$23,2)</f>
        <v>14.44</v>
      </c>
      <c r="CQ11" s="69">
        <f t="shared" ref="CQ11" si="53">ROUND(CQ10/$B$23,2)</f>
        <v>5.38</v>
      </c>
      <c r="CR11" s="69">
        <f t="shared" ref="CR11" si="54">ROUND(CR10/$B$23,2)</f>
        <v>42.05</v>
      </c>
      <c r="CS11" s="45" t="s">
        <v>54</v>
      </c>
      <c r="CT11" s="34">
        <f>IFERROR(ROUND(((CU4-$B$20)/$B$19)*100,2),0)</f>
        <v>68.09</v>
      </c>
      <c r="CU11" s="38" t="s">
        <v>88</v>
      </c>
      <c r="CV11" s="34">
        <f>ROUND((CS10/CT10)*60,1)</f>
        <v>521</v>
      </c>
      <c r="CW11" s="39"/>
      <c r="CX11" s="28"/>
      <c r="CY11" s="69">
        <f>ROUND(CY10/$B$23,2)</f>
        <v>107.86</v>
      </c>
      <c r="CZ11" s="69">
        <f t="shared" ref="CZ11" si="55">ROUND(CZ10/$B$23,2)</f>
        <v>13.19</v>
      </c>
      <c r="DA11" s="69">
        <f t="shared" ref="DA11" si="56">ROUND(DA10/$B$23,2)</f>
        <v>3.66</v>
      </c>
      <c r="DB11" s="69">
        <f t="shared" ref="DB11" si="57">ROUND(DB10/$B$23,2)</f>
        <v>42.05</v>
      </c>
      <c r="DC11" s="45" t="s">
        <v>54</v>
      </c>
      <c r="DD11" s="34">
        <f>IFERROR(ROUND(((DE4-$B$20)/$B$19)*100,2),0)</f>
        <v>65.25</v>
      </c>
      <c r="DE11" s="38" t="s">
        <v>88</v>
      </c>
      <c r="DF11" s="34">
        <f>ROUND((DC10/DD10)*60,1)</f>
        <v>536.9</v>
      </c>
      <c r="DG11" s="39"/>
      <c r="DH11" s="28"/>
      <c r="DI11" s="69">
        <f>ROUND(DI10/$B$23,2)</f>
        <v>108.67</v>
      </c>
      <c r="DJ11" s="69">
        <f t="shared" ref="DJ11" si="58">ROUND(DJ10/$B$23,2)</f>
        <v>12.82</v>
      </c>
      <c r="DK11" s="69">
        <f t="shared" ref="DK11" si="59">ROUND(DK10/$B$23,2)</f>
        <v>4.7</v>
      </c>
      <c r="DL11" s="69">
        <f t="shared" ref="DL11" si="60">ROUND(DL10/$B$23,2)</f>
        <v>28.91</v>
      </c>
      <c r="DM11" s="50"/>
      <c r="DN11" s="51"/>
      <c r="DO11" s="52"/>
      <c r="DP11" s="51"/>
      <c r="DQ11" s="53"/>
      <c r="DR11" s="28"/>
      <c r="DS11" s="69">
        <f>ROUND(DS10/$B$23,2)</f>
        <v>69.41</v>
      </c>
      <c r="DT11" s="69">
        <f t="shared" ref="DT11" si="61">ROUND(DT10/$B$23,2)</f>
        <v>6.97</v>
      </c>
      <c r="DU11" s="69">
        <f t="shared" ref="DU11" si="62">ROUND(DU10/$B$23,2)</f>
        <v>2.69</v>
      </c>
      <c r="DV11" s="69">
        <f t="shared" ref="DV11" si="63">ROUND(DV10/$B$23,2)</f>
        <v>38.11</v>
      </c>
      <c r="DW11" s="45" t="s">
        <v>54</v>
      </c>
      <c r="DX11" s="34">
        <f>IFERROR(ROUND(((DY4-$B$20)/$B$19)*100,2),0)</f>
        <v>71.63</v>
      </c>
      <c r="DY11" s="38" t="s">
        <v>88</v>
      </c>
      <c r="DZ11" s="34">
        <f>ROUND((DW10/DX10)*60,1)</f>
        <v>647</v>
      </c>
      <c r="EA11" s="39"/>
      <c r="EB11" s="28"/>
      <c r="EC11" s="69">
        <f>ROUND(EC10/$B$23,2)</f>
        <v>83.6</v>
      </c>
      <c r="ED11" s="69">
        <f t="shared" ref="ED11" si="64">ROUND(ED10/$B$23,2)</f>
        <v>8.74</v>
      </c>
      <c r="EE11" s="69">
        <f t="shared" ref="EE11" si="65">ROUND(EE10/$B$23,2)</f>
        <v>3.37</v>
      </c>
      <c r="EF11" s="69">
        <f t="shared" ref="EF11" si="66">ROUND(EF10/$B$23,2)</f>
        <v>31.54</v>
      </c>
      <c r="EG11" s="45" t="s">
        <v>54</v>
      </c>
      <c r="EH11" s="34">
        <f>IFERROR(ROUND(((EI4-$B$20)/$B$19)*100,2),0)</f>
        <v>48.23</v>
      </c>
      <c r="EI11" s="38" t="s">
        <v>88</v>
      </c>
      <c r="EJ11" s="34">
        <f>ROUND((EG10/EH10)*60,1)</f>
        <v>401.6</v>
      </c>
      <c r="EK11" s="39"/>
      <c r="EL11" s="24"/>
      <c r="EM11" s="41"/>
      <c r="EN11" s="41"/>
      <c r="EO11" s="41"/>
      <c r="EP11" s="41"/>
      <c r="EQ11" s="24"/>
      <c r="ER11" s="24"/>
      <c r="ES11" s="24"/>
      <c r="ET11" s="24"/>
      <c r="EU11" s="24"/>
      <c r="EV11" s="41"/>
      <c r="EW11" s="41"/>
      <c r="EX11" s="41"/>
      <c r="EY11" s="41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  <c r="IS11" s="24"/>
      <c r="IT11" s="24"/>
      <c r="IU11" s="24"/>
      <c r="IV11" s="24"/>
      <c r="IW11" s="24"/>
      <c r="IX11" s="24"/>
      <c r="IY11" s="24"/>
      <c r="IZ11" s="24"/>
      <c r="JA11" s="24"/>
      <c r="JB11" s="24"/>
      <c r="JC11" s="24"/>
      <c r="JD11" s="24"/>
      <c r="JE11" s="24"/>
      <c r="JF11" s="24"/>
      <c r="JG11" s="24"/>
      <c r="JH11" s="24"/>
      <c r="JI11" s="24"/>
      <c r="JJ11" s="24"/>
      <c r="JK11" s="24"/>
      <c r="JL11" s="24"/>
      <c r="JM11" s="24"/>
      <c r="JN11" s="24"/>
      <c r="JO11" s="24"/>
      <c r="JP11" s="24"/>
      <c r="JQ11" s="24"/>
    </row>
    <row r="12" spans="1:277" x14ac:dyDescent="0.25">
      <c r="A12" s="81" t="s">
        <v>38</v>
      </c>
      <c r="B12" s="81"/>
      <c r="C12" s="32">
        <f>ROUND(C3/$B$23,2)</f>
        <v>13.96</v>
      </c>
      <c r="D12" s="70">
        <f t="shared" ref="D12:F12" si="67">ROUND(D3/$B$23,2)</f>
        <v>1.49</v>
      </c>
      <c r="E12" s="70">
        <f t="shared" si="67"/>
        <v>0.39</v>
      </c>
      <c r="F12" s="70">
        <f t="shared" si="67"/>
        <v>13.14</v>
      </c>
      <c r="G12" s="45" t="s">
        <v>55</v>
      </c>
      <c r="H12" s="34">
        <v>0</v>
      </c>
      <c r="I12" s="38" t="s">
        <v>86</v>
      </c>
      <c r="J12" s="34">
        <f>ROUND(J11/$B$23,1)</f>
        <v>8.1</v>
      </c>
      <c r="K12" s="37"/>
      <c r="L12" s="32"/>
      <c r="M12" s="70">
        <f>ROUND(M3/$B$23,2)</f>
        <v>27.84</v>
      </c>
      <c r="N12" s="70">
        <f t="shared" ref="N12:P12" si="68">ROUND(N3/$B$23,2)</f>
        <v>2.7</v>
      </c>
      <c r="O12" s="70">
        <f t="shared" si="68"/>
        <v>0.83</v>
      </c>
      <c r="P12" s="70">
        <f t="shared" si="68"/>
        <v>19.71</v>
      </c>
      <c r="Q12" s="45" t="s">
        <v>55</v>
      </c>
      <c r="R12" s="34">
        <f>IFERROR(ROUND(((AVERAGE(S6,S7)-$B$20)/$B$19)*100,2),0)</f>
        <v>74.47</v>
      </c>
      <c r="S12" s="38" t="s">
        <v>86</v>
      </c>
      <c r="T12" s="34">
        <f>ROUND(T11/$B$23,1)</f>
        <v>8.6</v>
      </c>
      <c r="U12" s="37"/>
      <c r="V12" s="32"/>
      <c r="W12" s="70">
        <f>ROUND(W3/$B$23,2)</f>
        <v>26.28</v>
      </c>
      <c r="X12" s="70">
        <f t="shared" ref="X12:Z12" si="69">ROUND(X3/$B$23,2)</f>
        <v>2.66</v>
      </c>
      <c r="Y12" s="70">
        <f t="shared" si="69"/>
        <v>0.76</v>
      </c>
      <c r="Z12" s="70">
        <f t="shared" si="69"/>
        <v>13.14</v>
      </c>
      <c r="AA12" s="45" t="s">
        <v>55</v>
      </c>
      <c r="AB12" s="34">
        <f>IFERROR(ROUND(((AC6-$B$20)/$B$19)*100,2),0)</f>
        <v>66.67</v>
      </c>
      <c r="AC12" s="38" t="s">
        <v>86</v>
      </c>
      <c r="AD12" s="34">
        <f>ROUND(AD11/$B$23,1)</f>
        <v>7.3</v>
      </c>
      <c r="AE12" s="37"/>
      <c r="AF12" s="32"/>
      <c r="AG12" s="70">
        <f>ROUND(AG3/$B$23,2)</f>
        <v>17.100000000000001</v>
      </c>
      <c r="AH12" s="70">
        <f t="shared" ref="AH12:AJ12" si="70">ROUND(AH3/$B$23,2)</f>
        <v>2.4500000000000002</v>
      </c>
      <c r="AI12" s="70">
        <f t="shared" si="70"/>
        <v>0.68</v>
      </c>
      <c r="AJ12" s="70">
        <f t="shared" si="70"/>
        <v>13.14</v>
      </c>
      <c r="AK12" s="45" t="s">
        <v>55</v>
      </c>
      <c r="AL12" s="34">
        <f>IFERROR(ROUND(((AM6-$B$20)/$B$19)*100,2),0)</f>
        <v>58.87</v>
      </c>
      <c r="AM12" s="38"/>
      <c r="AN12" s="34"/>
      <c r="AO12" s="37"/>
      <c r="AP12" s="32"/>
      <c r="AQ12" s="70">
        <f>ROUND(AQ3/$B$23,2)</f>
        <v>24.68</v>
      </c>
      <c r="AR12" s="70">
        <f t="shared" ref="AR12:AT12" si="71">ROUND(AR3/$B$23,2)</f>
        <v>2.1</v>
      </c>
      <c r="AS12" s="70">
        <f t="shared" si="71"/>
        <v>1.21</v>
      </c>
      <c r="AT12" s="70">
        <f t="shared" si="71"/>
        <v>6.57</v>
      </c>
      <c r="AU12" s="45" t="s">
        <v>55</v>
      </c>
      <c r="AV12" s="34">
        <f>IFERROR(ROUND(((AW6-$B$20)/$B$19)*100,2),0)</f>
        <v>63.12</v>
      </c>
      <c r="AW12" s="38" t="s">
        <v>86</v>
      </c>
      <c r="AX12" s="34">
        <f>ROUND(AX11/$B$23,1)</f>
        <v>6.2</v>
      </c>
      <c r="AY12" s="37"/>
      <c r="AZ12" s="32"/>
      <c r="BA12" s="70">
        <f>ROUND(BA3/$B$23,2)</f>
        <v>16.399999999999999</v>
      </c>
      <c r="BB12" s="70">
        <f t="shared" ref="BB12:BD12" si="72">ROUND(BB3/$B$23,2)</f>
        <v>1.44</v>
      </c>
      <c r="BC12" s="70">
        <f t="shared" si="72"/>
        <v>0.79</v>
      </c>
      <c r="BD12" s="70">
        <f t="shared" si="72"/>
        <v>6.57</v>
      </c>
      <c r="BE12" s="45" t="s">
        <v>55</v>
      </c>
      <c r="BF12" s="34">
        <f>IFERROR(ROUND(((BG6-$B$20)/$B$19)*100,2),0)</f>
        <v>58.16</v>
      </c>
      <c r="BG12" s="38" t="s">
        <v>86</v>
      </c>
      <c r="BH12" s="34">
        <f>ROUND(BH11/$B$23,1)</f>
        <v>7.1</v>
      </c>
      <c r="BI12" s="37"/>
      <c r="BJ12" s="32"/>
      <c r="BK12" s="70">
        <f>ROUND(BK3/$B$23,2)</f>
        <v>17.87</v>
      </c>
      <c r="BL12" s="70">
        <f t="shared" ref="BL12:BN12" si="73">ROUND(BL3/$B$23,2)</f>
        <v>1.45</v>
      </c>
      <c r="BM12" s="70">
        <f t="shared" si="73"/>
        <v>0.89</v>
      </c>
      <c r="BN12" s="70">
        <f t="shared" si="73"/>
        <v>6.57</v>
      </c>
      <c r="BO12" s="45" t="s">
        <v>55</v>
      </c>
      <c r="BP12" s="34">
        <f>IFERROR(ROUND(((BQ6-$B$20)/$B$19)*100,2),0)</f>
        <v>58.16</v>
      </c>
      <c r="BQ12" s="38" t="s">
        <v>86</v>
      </c>
      <c r="BR12" s="34">
        <f>ROUND(BR11/$B$23,1)</f>
        <v>7.5</v>
      </c>
      <c r="BS12" s="37"/>
      <c r="BT12" s="32"/>
      <c r="BU12" s="70">
        <f>ROUND(BU3/$B$23,2)</f>
        <v>23.06</v>
      </c>
      <c r="BV12" s="70">
        <f t="shared" ref="BV12:BX12" si="74">ROUND(BV3/$B$23,2)</f>
        <v>1.93</v>
      </c>
      <c r="BW12" s="70">
        <f t="shared" si="74"/>
        <v>1.05</v>
      </c>
      <c r="BX12" s="70">
        <f t="shared" si="74"/>
        <v>9.86</v>
      </c>
      <c r="BY12" s="45"/>
      <c r="BZ12" s="38"/>
      <c r="CA12" s="38"/>
      <c r="CB12" s="34"/>
      <c r="CC12" s="37"/>
      <c r="CD12" s="32"/>
      <c r="CE12" s="70">
        <f>ROUND(CE3/$B$23,2)</f>
        <v>16.579999999999998</v>
      </c>
      <c r="CF12" s="70">
        <f t="shared" ref="CF12:CH12" si="75">ROUND(CF3/$B$23,2)</f>
        <v>1.67</v>
      </c>
      <c r="CG12" s="70">
        <f t="shared" si="75"/>
        <v>0.7</v>
      </c>
      <c r="CH12" s="70">
        <f t="shared" si="75"/>
        <v>9.86</v>
      </c>
      <c r="CI12" s="45" t="s">
        <v>55</v>
      </c>
      <c r="CJ12" s="34">
        <f>IFERROR(ROUND(((CK6-$B$20)/$B$19)*100,2),0)</f>
        <v>53.19</v>
      </c>
      <c r="CK12" s="38" t="s">
        <v>86</v>
      </c>
      <c r="CL12" s="34">
        <f>ROUND(CL11/$B$23,1)</f>
        <v>7</v>
      </c>
      <c r="CM12" s="37"/>
      <c r="CN12" s="32"/>
      <c r="CO12" s="70">
        <f>ROUND(CO3/$B$23,2)</f>
        <v>16.45</v>
      </c>
      <c r="CP12" s="70">
        <f t="shared" ref="CP12:CR12" si="76">ROUND(CP3/$B$23,2)</f>
        <v>1.83</v>
      </c>
      <c r="CQ12" s="70">
        <f t="shared" si="76"/>
        <v>0.64</v>
      </c>
      <c r="CR12" s="70">
        <f t="shared" si="76"/>
        <v>11.83</v>
      </c>
      <c r="CS12" s="45" t="s">
        <v>55</v>
      </c>
      <c r="CT12" s="34">
        <f>IFERROR(ROUND(((CU6-$B$20)/$B$19)*100,2),0)</f>
        <v>56.03</v>
      </c>
      <c r="CU12" s="38" t="s">
        <v>86</v>
      </c>
      <c r="CV12" s="34">
        <f>ROUND(CV11/$B$23,1)</f>
        <v>6.8</v>
      </c>
      <c r="CW12" s="37"/>
      <c r="CX12" s="32"/>
      <c r="CY12" s="70">
        <f>ROUND(CY3/$B$23,2)</f>
        <v>20.97</v>
      </c>
      <c r="CZ12" s="70">
        <f t="shared" ref="CZ12:DB12" si="77">ROUND(CZ3/$B$23,2)</f>
        <v>1.72</v>
      </c>
      <c r="DA12" s="70">
        <f t="shared" si="77"/>
        <v>0.82</v>
      </c>
      <c r="DB12" s="70">
        <f t="shared" si="77"/>
        <v>10.51</v>
      </c>
      <c r="DC12" s="45" t="s">
        <v>55</v>
      </c>
      <c r="DD12" s="34">
        <v>0</v>
      </c>
      <c r="DE12" s="38" t="s">
        <v>86</v>
      </c>
      <c r="DF12" s="34">
        <f>ROUND(DF11/$B$23,1)</f>
        <v>7.1</v>
      </c>
      <c r="DG12" s="37"/>
      <c r="DH12" s="32"/>
      <c r="DI12" s="70">
        <f>ROUND(DI3/$B$23,2)</f>
        <v>18.98</v>
      </c>
      <c r="DJ12" s="70">
        <f t="shared" ref="DJ12:DL12" si="78">ROUND(DJ3/$B$23,2)</f>
        <v>1.85</v>
      </c>
      <c r="DK12" s="70">
        <f t="shared" si="78"/>
        <v>0.7</v>
      </c>
      <c r="DL12" s="70">
        <f t="shared" si="78"/>
        <v>6.57</v>
      </c>
      <c r="DM12" s="45"/>
      <c r="DN12" s="38"/>
      <c r="DO12" s="38"/>
      <c r="DP12" s="34"/>
      <c r="DQ12" s="37"/>
      <c r="DR12" s="32"/>
      <c r="DS12" s="70">
        <f>ROUND(DS3/$B$23,2)</f>
        <v>17.25</v>
      </c>
      <c r="DT12" s="70">
        <f t="shared" ref="DT12:DV12" si="79">ROUND(DT3/$B$23,2)</f>
        <v>1.84</v>
      </c>
      <c r="DU12" s="70">
        <f t="shared" si="79"/>
        <v>0.63</v>
      </c>
      <c r="DV12" s="70">
        <f t="shared" si="79"/>
        <v>6.57</v>
      </c>
      <c r="DW12" s="45" t="s">
        <v>55</v>
      </c>
      <c r="DX12" s="34">
        <f>IFERROR(ROUND(((DY6-$B$20)/$B$19)*100,2),0)</f>
        <v>63.83</v>
      </c>
      <c r="DY12" s="38" t="s">
        <v>86</v>
      </c>
      <c r="DZ12" s="34">
        <f>ROUND(DZ11/$B$23,1)</f>
        <v>8.5</v>
      </c>
      <c r="EA12" s="37"/>
      <c r="EB12" s="32"/>
      <c r="EC12" s="70">
        <f>ROUND(EC3/$B$23,2)</f>
        <v>17.559999999999999</v>
      </c>
      <c r="ED12" s="70">
        <f t="shared" ref="ED12:EF12" si="80">ROUND(ED3/$B$23,2)</f>
        <v>1.84</v>
      </c>
      <c r="EE12" s="70">
        <f t="shared" si="80"/>
        <v>0.66</v>
      </c>
      <c r="EF12" s="70">
        <f t="shared" si="80"/>
        <v>6.57</v>
      </c>
      <c r="EG12" s="45" t="s">
        <v>55</v>
      </c>
      <c r="EH12" s="34">
        <v>0</v>
      </c>
      <c r="EI12" s="38" t="s">
        <v>86</v>
      </c>
      <c r="EJ12" s="34">
        <f>ROUND(EJ11/$B$23,1)</f>
        <v>5.3</v>
      </c>
      <c r="EK12" s="37"/>
      <c r="EM12" s="41"/>
      <c r="EN12" s="41"/>
      <c r="EO12" s="41"/>
      <c r="EP12" s="41"/>
      <c r="EV12" s="41"/>
      <c r="EW12" s="41"/>
      <c r="EX12" s="41"/>
      <c r="EY12" s="41"/>
    </row>
    <row r="13" spans="1:277" x14ac:dyDescent="0.25">
      <c r="A13" s="31" t="s">
        <v>51</v>
      </c>
      <c r="B13" s="31"/>
      <c r="C13" s="31">
        <f>IFERROR(ROUND((C4/H4),2)*60,0)</f>
        <v>97.8</v>
      </c>
      <c r="D13" s="31">
        <f>IFERROR(ROUND((D4/H4),2)*60,0)</f>
        <v>12</v>
      </c>
      <c r="E13" s="31">
        <f>IFERROR(ROUND((E4/H4),2)*60,0)</f>
        <v>1.7999999999999998</v>
      </c>
      <c r="F13" s="31">
        <f>IFERROR(ROUND((F4/H4),2)*60,0)</f>
        <v>264.60000000000002</v>
      </c>
      <c r="G13" s="45"/>
      <c r="H13" s="38"/>
      <c r="I13" s="38"/>
      <c r="J13" s="34"/>
      <c r="K13" s="37"/>
      <c r="L13" s="31"/>
      <c r="M13" s="31">
        <f>IFERROR(ROUND((M4/R4),2)*60,0)</f>
        <v>0</v>
      </c>
      <c r="N13" s="31">
        <f>IFERROR(ROUND((N4/R4),2)*60,0)</f>
        <v>0</v>
      </c>
      <c r="O13" s="31">
        <f>IFERROR(ROUND((O4/R4),2)*60,0)</f>
        <v>0</v>
      </c>
      <c r="P13" s="31">
        <f>IFERROR(ROUND((P4/R4),2)*60,0)</f>
        <v>0</v>
      </c>
      <c r="Q13" s="45"/>
      <c r="R13" s="38"/>
      <c r="S13" s="38"/>
      <c r="T13" s="34"/>
      <c r="U13" s="37"/>
      <c r="V13" s="31"/>
      <c r="W13" s="31">
        <f>IFERROR(ROUND((W4/AB4),2)*60,0)</f>
        <v>61.2</v>
      </c>
      <c r="X13" s="31">
        <f>IFERROR(ROUND((X4/AB4),2)*60,0)</f>
        <v>14.399999999999999</v>
      </c>
      <c r="Y13" s="31">
        <f>IFERROR(ROUND((Y4/AB4),2)*60,0)</f>
        <v>0.6</v>
      </c>
      <c r="Z13" s="31">
        <f>IFERROR(ROUND((Z4/AB4),2)*60,0)</f>
        <v>306</v>
      </c>
      <c r="AA13" s="45"/>
      <c r="AB13" s="38"/>
      <c r="AC13" s="38"/>
      <c r="AD13" s="34"/>
      <c r="AE13" s="37"/>
      <c r="AF13" s="31"/>
      <c r="AG13" s="31">
        <f>IFERROR(ROUND((AG4/AL4),2)*60,0)</f>
        <v>0</v>
      </c>
      <c r="AH13" s="31">
        <f>IFERROR(ROUND((AH4/AL4),2)*60,0)</f>
        <v>0</v>
      </c>
      <c r="AI13" s="31">
        <f>IFERROR(ROUND((AI4/AL4),2)*60,0)</f>
        <v>0</v>
      </c>
      <c r="AJ13" s="31">
        <f>IFERROR(ROUND((AJ4/AL4),2)*60,0)</f>
        <v>0</v>
      </c>
      <c r="AK13" s="45"/>
      <c r="AL13" s="38"/>
      <c r="AM13" s="49"/>
      <c r="AN13" s="49"/>
      <c r="AO13" s="37"/>
      <c r="AP13" s="31"/>
      <c r="AQ13" s="31">
        <f>IFERROR(ROUND((AQ4/AV4),2)*60,0)</f>
        <v>54.6</v>
      </c>
      <c r="AR13" s="31">
        <f>IFERROR(ROUND((AR4/AV4),2)*60,0)</f>
        <v>12.6</v>
      </c>
      <c r="AS13" s="31">
        <f>IFERROR(ROUND((AS4/AV4),2)*60,0)</f>
        <v>0.6</v>
      </c>
      <c r="AT13" s="31">
        <f>IFERROR(ROUND((AT4/AV4),2)*60,0)</f>
        <v>468.59999999999997</v>
      </c>
      <c r="AU13" s="45"/>
      <c r="AV13" s="38"/>
      <c r="AW13" s="38"/>
      <c r="AX13" s="34"/>
      <c r="AY13" s="37"/>
      <c r="AZ13" s="31"/>
      <c r="BA13" s="31">
        <f>IFERROR(ROUND((BA4/BF4),2)*60,0)</f>
        <v>42</v>
      </c>
      <c r="BB13" s="31">
        <f>IFERROR(ROUND((BB4/BF4),2)*60,0)</f>
        <v>9.6</v>
      </c>
      <c r="BC13" s="31">
        <f>IFERROR(ROUND((BC4/BF4),2)*60,0)</f>
        <v>0.6</v>
      </c>
      <c r="BD13" s="31">
        <f>IFERROR(ROUND((BD4/BF4),2)*60,0)</f>
        <v>361.2</v>
      </c>
      <c r="BE13" s="45"/>
      <c r="BF13" s="38"/>
      <c r="BG13" s="38"/>
      <c r="BH13" s="34"/>
      <c r="BI13" s="37"/>
      <c r="BJ13" s="31"/>
      <c r="BK13" s="31">
        <f>IFERROR(ROUND((BK4/BP4),2)*60,0)</f>
        <v>102.6</v>
      </c>
      <c r="BL13" s="31">
        <f>IFERROR(ROUND((BL4/BP4),2)*60,0)</f>
        <v>22.8</v>
      </c>
      <c r="BM13" s="31">
        <f>IFERROR(ROUND((BM4/BP4),2)*60,0)</f>
        <v>1.2</v>
      </c>
      <c r="BN13" s="31">
        <f>IFERROR(ROUND((BN4/BP4),2)*60,0)</f>
        <v>321.60000000000002</v>
      </c>
      <c r="BO13" s="45"/>
      <c r="BP13" s="38"/>
      <c r="BQ13" s="38"/>
      <c r="BR13" s="34"/>
      <c r="BS13" s="37"/>
      <c r="BT13" s="31"/>
      <c r="BU13" s="31">
        <f>IFERROR(ROUND((BU4/BZ4),2)*60,0)</f>
        <v>0</v>
      </c>
      <c r="BV13" s="31">
        <f>IFERROR(ROUND((BV4/BZ4),2)*60,0)</f>
        <v>0</v>
      </c>
      <c r="BW13" s="31">
        <f>IFERROR(ROUND((BW4/BZ4),2)*60,0)</f>
        <v>0</v>
      </c>
      <c r="BX13" s="31">
        <f>IFERROR(ROUND((BX4/BZ4),2)*60,0)</f>
        <v>0</v>
      </c>
      <c r="BY13" s="45"/>
      <c r="BZ13" s="38"/>
      <c r="CA13" s="49"/>
      <c r="CB13" s="49"/>
      <c r="CC13" s="37"/>
      <c r="CD13" s="31"/>
      <c r="CE13" s="31">
        <f>IFERROR(ROUND((CE4/CJ4),2)*60,0)</f>
        <v>155.39999999999998</v>
      </c>
      <c r="CF13" s="31">
        <f>IFERROR(ROUND((CF4/CJ4),2)*60,0)</f>
        <v>22.2</v>
      </c>
      <c r="CG13" s="31">
        <f>IFERROR(ROUND((CG4/CJ4),2)*60,0)</f>
        <v>1.2</v>
      </c>
      <c r="CH13" s="31">
        <f>IFERROR(ROUND((CH4/CJ4),2)*60,0)</f>
        <v>480</v>
      </c>
      <c r="CI13" s="45"/>
      <c r="CJ13" s="38"/>
      <c r="CK13" s="38"/>
      <c r="CL13" s="34"/>
      <c r="CM13" s="37"/>
      <c r="CN13" s="31"/>
      <c r="CO13" s="31">
        <f>IFERROR(ROUND((CO4/CT4),2)*60,0)</f>
        <v>15</v>
      </c>
      <c r="CP13" s="31">
        <f>IFERROR(ROUND((CP4/CT4),2)*60,0)</f>
        <v>3.5999999999999996</v>
      </c>
      <c r="CQ13" s="31">
        <f>IFERROR(ROUND((CQ4/CT4),2)*60,0)</f>
        <v>0</v>
      </c>
      <c r="CR13" s="31">
        <f>IFERROR(ROUND((CR4/CT4),2)*60,0)</f>
        <v>295.2</v>
      </c>
      <c r="CS13" s="45"/>
      <c r="CT13" s="38"/>
      <c r="CU13" s="38"/>
      <c r="CV13" s="34"/>
      <c r="CW13" s="37"/>
      <c r="CX13" s="31"/>
      <c r="CY13" s="31">
        <f>IFERROR(ROUND((CY4/DD4),2)*60,0)</f>
        <v>74.400000000000006</v>
      </c>
      <c r="CZ13" s="31">
        <f>IFERROR(ROUND((CZ4/DD4),2)*60,0)</f>
        <v>16.8</v>
      </c>
      <c r="DA13" s="31">
        <f>IFERROR(ROUND((DA4/DD4),2)*60,0)</f>
        <v>0.6</v>
      </c>
      <c r="DB13" s="31">
        <f>IFERROR(ROUND((DB4/DD4),2)*60,0)</f>
        <v>365.4</v>
      </c>
      <c r="DC13" s="45"/>
      <c r="DD13" s="38"/>
      <c r="DE13" s="38"/>
      <c r="DF13" s="34"/>
      <c r="DG13" s="37"/>
      <c r="DH13" s="31"/>
      <c r="DI13" s="31">
        <f>IFERROR(ROUND((DI4/DN4),2)*60,0)</f>
        <v>0</v>
      </c>
      <c r="DJ13" s="31">
        <f>IFERROR(ROUND((DJ4/DN4),2)*60,0)</f>
        <v>0</v>
      </c>
      <c r="DK13" s="31">
        <f>IFERROR(ROUND((DK4/DN4),2)*60,0)</f>
        <v>0</v>
      </c>
      <c r="DL13" s="31">
        <f>IFERROR(ROUND((DL4/DN4),2)*60,0)</f>
        <v>0</v>
      </c>
      <c r="DM13" s="45"/>
      <c r="DN13" s="38"/>
      <c r="DO13" s="49"/>
      <c r="DP13" s="49"/>
      <c r="DQ13" s="37"/>
      <c r="DR13" s="31"/>
      <c r="DS13" s="31">
        <f>IFERROR(ROUND((DS4/DX4),2)*60,0)</f>
        <v>52.8</v>
      </c>
      <c r="DT13" s="31">
        <f>IFERROR(ROUND((DT4/DX4),2)*60,0)</f>
        <v>12</v>
      </c>
      <c r="DU13" s="31">
        <f>IFERROR(ROUND((DU4/DX4),2)*60,0)</f>
        <v>0.6</v>
      </c>
      <c r="DV13" s="31">
        <f>IFERROR(ROUND((DV4/DX4),2)*60,0)</f>
        <v>273</v>
      </c>
      <c r="DW13" s="45"/>
      <c r="DX13" s="38"/>
      <c r="DY13" s="38"/>
      <c r="DZ13" s="34"/>
      <c r="EA13" s="37"/>
      <c r="EB13" s="31"/>
      <c r="EC13" s="31">
        <f>IFERROR(ROUND((EC4/EH4),2)*60,0)</f>
        <v>75</v>
      </c>
      <c r="ED13" s="31">
        <f>IFERROR(ROUND((ED4/EH4),2)*60,0)</f>
        <v>17.399999999999999</v>
      </c>
      <c r="EE13" s="31">
        <f>IFERROR(ROUND((EE4/EH4),2)*60,0)</f>
        <v>0.6</v>
      </c>
      <c r="EF13" s="31">
        <f>IFERROR(ROUND((EF4/EH4),2)*60,0)</f>
        <v>337.8</v>
      </c>
      <c r="EG13" s="45"/>
      <c r="EH13" s="38"/>
      <c r="EI13" s="38"/>
      <c r="EJ13" s="34"/>
      <c r="EK13" s="37"/>
      <c r="EM13" s="41"/>
      <c r="EN13" s="41"/>
      <c r="EO13" s="41"/>
      <c r="EP13" s="41"/>
      <c r="EV13" s="41"/>
      <c r="EW13" s="41"/>
      <c r="EX13" s="41"/>
      <c r="EY13" s="41"/>
    </row>
    <row r="14" spans="1:277" x14ac:dyDescent="0.25">
      <c r="A14" s="92" t="s">
        <v>40</v>
      </c>
      <c r="B14" s="92"/>
      <c r="C14" s="33">
        <f>ROUND(C5/$B$23,2)</f>
        <v>22.63</v>
      </c>
      <c r="D14" s="72">
        <f t="shared" ref="D14:F14" si="81">ROUND(D5/$B$23,2)</f>
        <v>1.63</v>
      </c>
      <c r="E14" s="72">
        <f t="shared" si="81"/>
        <v>1.57</v>
      </c>
      <c r="F14" s="72">
        <f t="shared" si="81"/>
        <v>13.14</v>
      </c>
      <c r="G14" s="82" t="s">
        <v>56</v>
      </c>
      <c r="H14" s="83"/>
      <c r="I14" s="83"/>
      <c r="J14" s="83"/>
      <c r="K14" s="84"/>
      <c r="L14" s="33"/>
      <c r="M14" s="72">
        <f>ROUND(M5/$B$23,2)</f>
        <v>7.46</v>
      </c>
      <c r="N14" s="72">
        <f t="shared" ref="N14:P14" si="82">ROUND(N5/$B$23,2)</f>
        <v>1</v>
      </c>
      <c r="O14" s="72">
        <f t="shared" si="82"/>
        <v>0.46</v>
      </c>
      <c r="P14" s="72">
        <f t="shared" si="82"/>
        <v>6.57</v>
      </c>
      <c r="Q14" s="82" t="s">
        <v>56</v>
      </c>
      <c r="R14" s="83"/>
      <c r="S14" s="83"/>
      <c r="T14" s="83"/>
      <c r="U14" s="84"/>
      <c r="V14" s="33"/>
      <c r="W14" s="72">
        <f>ROUND(W5/$B$23,2)</f>
        <v>22.42</v>
      </c>
      <c r="X14" s="72">
        <f t="shared" ref="X14:Z14" si="83">ROUND(X5/$B$23,2)</f>
        <v>1.91</v>
      </c>
      <c r="Y14" s="72">
        <f t="shared" si="83"/>
        <v>1.1000000000000001</v>
      </c>
      <c r="Z14" s="72">
        <f t="shared" si="83"/>
        <v>3.29</v>
      </c>
      <c r="AA14" s="88" t="s">
        <v>50</v>
      </c>
      <c r="AB14" s="89"/>
      <c r="AC14" s="89"/>
      <c r="AD14" s="89"/>
      <c r="AE14" s="90"/>
      <c r="AF14" s="33"/>
      <c r="AG14" s="72">
        <f>ROUND(AG5/$B$23,2)</f>
        <v>20.29</v>
      </c>
      <c r="AH14" s="72">
        <f t="shared" ref="AH14:AJ14" si="84">ROUND(AH5/$B$23,2)</f>
        <v>2.82</v>
      </c>
      <c r="AI14" s="72">
        <f t="shared" si="84"/>
        <v>0.93</v>
      </c>
      <c r="AJ14" s="72">
        <f t="shared" si="84"/>
        <v>6.57</v>
      </c>
      <c r="AK14" s="85" t="s">
        <v>57</v>
      </c>
      <c r="AL14" s="86"/>
      <c r="AM14" s="86"/>
      <c r="AN14" s="86"/>
      <c r="AO14" s="87"/>
      <c r="AP14" s="33"/>
      <c r="AQ14" s="72">
        <f>ROUND(AQ5/$B$23,2)</f>
        <v>23.06</v>
      </c>
      <c r="AR14" s="72">
        <f t="shared" ref="AR14:AT14" si="85">ROUND(AR5/$B$23,2)</f>
        <v>3.42</v>
      </c>
      <c r="AS14" s="72">
        <f t="shared" si="85"/>
        <v>0.96</v>
      </c>
      <c r="AT14" s="72">
        <f t="shared" si="85"/>
        <v>13.14</v>
      </c>
      <c r="AU14" s="88" t="s">
        <v>50</v>
      </c>
      <c r="AV14" s="89"/>
      <c r="AW14" s="89"/>
      <c r="AX14" s="89"/>
      <c r="AY14" s="90"/>
      <c r="AZ14" s="33"/>
      <c r="BA14" s="72">
        <f>ROUND(BA5/$B$23,2)</f>
        <v>27.32</v>
      </c>
      <c r="BB14" s="72">
        <f t="shared" ref="BB14:BD14" si="86">ROUND(BB5/$B$23,2)</f>
        <v>4</v>
      </c>
      <c r="BC14" s="72">
        <f t="shared" si="86"/>
        <v>1.1399999999999999</v>
      </c>
      <c r="BD14" s="72">
        <f t="shared" si="86"/>
        <v>19.71</v>
      </c>
      <c r="BE14" s="88" t="s">
        <v>50</v>
      </c>
      <c r="BF14" s="89"/>
      <c r="BG14" s="89"/>
      <c r="BH14" s="89"/>
      <c r="BI14" s="90"/>
      <c r="BJ14" s="33"/>
      <c r="BK14" s="72">
        <f>ROUND(BK5/$B$23,2)</f>
        <v>35.15</v>
      </c>
      <c r="BL14" s="72">
        <f t="shared" ref="BL14:BN14" si="87">ROUND(BL5/$B$23,2)</f>
        <v>3.84</v>
      </c>
      <c r="BM14" s="72">
        <f t="shared" si="87"/>
        <v>1.07</v>
      </c>
      <c r="BN14" s="72">
        <f t="shared" si="87"/>
        <v>13.14</v>
      </c>
      <c r="BO14" s="88" t="s">
        <v>50</v>
      </c>
      <c r="BP14" s="89"/>
      <c r="BQ14" s="89"/>
      <c r="BR14" s="89"/>
      <c r="BS14" s="90"/>
      <c r="BT14" s="33"/>
      <c r="BU14" s="72">
        <f>ROUND(BU5/$B$23,2)</f>
        <v>17.11</v>
      </c>
      <c r="BV14" s="72">
        <f t="shared" ref="BV14:BX14" si="88">ROUND(BV5/$B$23,2)</f>
        <v>1.6</v>
      </c>
      <c r="BW14" s="72">
        <f t="shared" si="88"/>
        <v>1.02</v>
      </c>
      <c r="BX14" s="72">
        <f t="shared" si="88"/>
        <v>6.57</v>
      </c>
      <c r="BY14" s="85" t="s">
        <v>57</v>
      </c>
      <c r="BZ14" s="86"/>
      <c r="CA14" s="86"/>
      <c r="CB14" s="86"/>
      <c r="CC14" s="87"/>
      <c r="CD14" s="33"/>
      <c r="CE14" s="72">
        <f>ROUND(CE5/$B$23,2)</f>
        <v>23.17</v>
      </c>
      <c r="CF14" s="72">
        <f t="shared" ref="CF14:CH14" si="89">ROUND(CF5/$B$23,2)</f>
        <v>2.52</v>
      </c>
      <c r="CG14" s="72">
        <f t="shared" si="89"/>
        <v>1.04</v>
      </c>
      <c r="CH14" s="72">
        <f t="shared" si="89"/>
        <v>6.57</v>
      </c>
      <c r="CI14" s="88" t="s">
        <v>50</v>
      </c>
      <c r="CJ14" s="89"/>
      <c r="CK14" s="89"/>
      <c r="CL14" s="89"/>
      <c r="CM14" s="90"/>
      <c r="CN14" s="33"/>
      <c r="CO14" s="72">
        <f>ROUND(CO5/$B$23,2)</f>
        <v>57.95</v>
      </c>
      <c r="CP14" s="72">
        <f t="shared" ref="CP14:CR14" si="90">ROUND(CP5/$B$23,2)</f>
        <v>9.01</v>
      </c>
      <c r="CQ14" s="72">
        <f t="shared" si="90"/>
        <v>3.71</v>
      </c>
      <c r="CR14" s="72">
        <f t="shared" si="90"/>
        <v>6.57</v>
      </c>
      <c r="CS14" s="88" t="s">
        <v>50</v>
      </c>
      <c r="CT14" s="89"/>
      <c r="CU14" s="89"/>
      <c r="CV14" s="89"/>
      <c r="CW14" s="90"/>
      <c r="CX14" s="33"/>
      <c r="CY14" s="72">
        <f>ROUND(CY5/$B$23,2)</f>
        <v>27.99</v>
      </c>
      <c r="CZ14" s="72">
        <f t="shared" ref="CZ14:DB14" si="91">ROUND(CZ5/$B$23,2)</f>
        <v>3.43</v>
      </c>
      <c r="DA14" s="72">
        <f t="shared" si="91"/>
        <v>1.26</v>
      </c>
      <c r="DB14" s="72">
        <f t="shared" si="91"/>
        <v>6.57</v>
      </c>
      <c r="DC14" s="82" t="s">
        <v>56</v>
      </c>
      <c r="DD14" s="83"/>
      <c r="DE14" s="83"/>
      <c r="DF14" s="83"/>
      <c r="DG14" s="84"/>
      <c r="DH14" s="33"/>
      <c r="DI14" s="72">
        <f>ROUND(DI5/$B$23,2)</f>
        <v>45.05</v>
      </c>
      <c r="DJ14" s="72">
        <f t="shared" ref="DJ14:DL14" si="92">ROUND(DJ5/$B$23,2)</f>
        <v>5.53</v>
      </c>
      <c r="DK14" s="72">
        <f t="shared" si="92"/>
        <v>1.43</v>
      </c>
      <c r="DL14" s="72">
        <f t="shared" si="92"/>
        <v>6.57</v>
      </c>
      <c r="DM14" s="85" t="s">
        <v>57</v>
      </c>
      <c r="DN14" s="86"/>
      <c r="DO14" s="86"/>
      <c r="DP14" s="86"/>
      <c r="DQ14" s="87"/>
      <c r="DR14" s="33"/>
      <c r="DS14" s="72">
        <f>ROUND(DS5/$B$23,2)</f>
        <v>17.11</v>
      </c>
      <c r="DT14" s="72">
        <f t="shared" ref="DT14:DV14" si="93">ROUND(DT5/$B$23,2)</f>
        <v>2.0499999999999998</v>
      </c>
      <c r="DU14" s="72">
        <f t="shared" si="93"/>
        <v>0.77</v>
      </c>
      <c r="DV14" s="72">
        <f t="shared" si="93"/>
        <v>13.14</v>
      </c>
      <c r="DW14" s="88" t="s">
        <v>50</v>
      </c>
      <c r="DX14" s="89"/>
      <c r="DY14" s="89"/>
      <c r="DZ14" s="89"/>
      <c r="EA14" s="90"/>
      <c r="EB14" s="33"/>
      <c r="EC14" s="72">
        <f>ROUND(EC5/$B$23,2)</f>
        <v>36.47</v>
      </c>
      <c r="ED14" s="72">
        <f t="shared" ref="ED14:EF14" si="94">ROUND(ED5/$B$23,2)</f>
        <v>3.08</v>
      </c>
      <c r="EE14" s="72">
        <f t="shared" si="94"/>
        <v>1.85</v>
      </c>
      <c r="EF14" s="72">
        <f t="shared" si="94"/>
        <v>6.57</v>
      </c>
      <c r="EG14" s="82" t="s">
        <v>56</v>
      </c>
      <c r="EH14" s="83"/>
      <c r="EI14" s="83"/>
      <c r="EJ14" s="83"/>
      <c r="EK14" s="84"/>
      <c r="EM14" s="41"/>
      <c r="EN14" s="41"/>
      <c r="EO14" s="41"/>
      <c r="EP14" s="41"/>
      <c r="EV14" s="41"/>
      <c r="EW14" s="41"/>
      <c r="EX14" s="41"/>
      <c r="EY14" s="41"/>
    </row>
    <row r="15" spans="1:277" x14ac:dyDescent="0.25">
      <c r="A15" s="31" t="s">
        <v>52</v>
      </c>
      <c r="B15" s="31"/>
      <c r="C15" s="31">
        <f>IFERROR(ROUND((C6/H6),2)*60,0)</f>
        <v>0</v>
      </c>
      <c r="D15" s="31">
        <f>IFERROR(ROUND((D6/H6),2)*60,0)</f>
        <v>0</v>
      </c>
      <c r="E15" s="31">
        <f>IFERROR(ROUND((E6/H6),2)*60,0)</f>
        <v>0</v>
      </c>
      <c r="F15" s="31">
        <f>IFERROR(ROUND((F6/H6),2)*60,0)</f>
        <v>0</v>
      </c>
      <c r="G15" s="43"/>
      <c r="H15" s="44"/>
      <c r="I15" s="44"/>
      <c r="J15" s="44"/>
      <c r="K15" s="40"/>
      <c r="L15" s="31"/>
      <c r="M15" s="31">
        <f>IFERROR(ROUND((M6/R6),2)*60,0)</f>
        <v>0</v>
      </c>
      <c r="N15" s="31">
        <f>IFERROR(ROUND((N6/R6),2)*60,0)</f>
        <v>0</v>
      </c>
      <c r="O15" s="31">
        <f>IFERROR(ROUND((O6/R6),2)*60,0)</f>
        <v>0</v>
      </c>
      <c r="P15" s="31">
        <f>IFERROR(ROUND((P6/R6),2)*60,0)</f>
        <v>0</v>
      </c>
      <c r="Q15" s="43"/>
      <c r="R15" s="44"/>
      <c r="S15" s="44"/>
      <c r="T15" s="44"/>
      <c r="U15" s="40"/>
      <c r="V15" s="31"/>
      <c r="W15" s="31">
        <f>IFERROR(ROUND((W6/AB6),2)*60,0)</f>
        <v>59.4</v>
      </c>
      <c r="X15" s="31">
        <f>IFERROR(ROUND((X6/AB6),2)*60,0)</f>
        <v>13.2</v>
      </c>
      <c r="Y15" s="31">
        <f>IFERROR(ROUND((Y6/AB6),2)*60,0)</f>
        <v>1.2</v>
      </c>
      <c r="Z15" s="31">
        <f>IFERROR(ROUND((Z6/AB6),2)*60,0)</f>
        <v>394.8</v>
      </c>
      <c r="AA15" s="43"/>
      <c r="AB15" s="44"/>
      <c r="AC15" s="44"/>
      <c r="AD15" s="44"/>
      <c r="AE15" s="40"/>
      <c r="AF15" s="31"/>
      <c r="AG15" s="31">
        <f>IFERROR(ROUND((AG6/AL6),2)*60,0)</f>
        <v>39.6</v>
      </c>
      <c r="AH15" s="31">
        <f>IFERROR(ROUND((AH6/AL6),2)*60,0)</f>
        <v>9</v>
      </c>
      <c r="AI15" s="31">
        <f>IFERROR(ROUND((AI6/AL6),2)*60,0)</f>
        <v>0</v>
      </c>
      <c r="AJ15" s="31">
        <f>IFERROR(ROUND((AJ6/AL6),2)*60,0)</f>
        <v>0</v>
      </c>
      <c r="AK15" s="43"/>
      <c r="AL15" s="44"/>
      <c r="AM15" s="44"/>
      <c r="AN15" s="44"/>
      <c r="AO15" s="40"/>
      <c r="AP15" s="31"/>
      <c r="AQ15" s="31">
        <f>IFERROR(ROUND((AQ6/AV6),2)*60,0)</f>
        <v>127.2</v>
      </c>
      <c r="AR15" s="31">
        <f>IFERROR(ROUND((AR6/AV6),2)*60,0)</f>
        <v>15</v>
      </c>
      <c r="AS15" s="31">
        <f>IFERROR(ROUND((AS6/AV6),2)*60,0)</f>
        <v>6</v>
      </c>
      <c r="AT15" s="31">
        <f>IFERROR(ROUND((AT6/AV6),2)*60,0)</f>
        <v>194.4</v>
      </c>
      <c r="AU15" s="43"/>
      <c r="AV15" s="44"/>
      <c r="AW15" s="44"/>
      <c r="AX15" s="44"/>
      <c r="AY15" s="40"/>
      <c r="AZ15" s="31"/>
      <c r="BA15" s="31">
        <f>IFERROR(ROUND((BA6/BF6),2)*60,0)</f>
        <v>414</v>
      </c>
      <c r="BB15" s="31">
        <f>IFERROR(ROUND((BB6/BF6),2)*60,0)</f>
        <v>72.599999999999994</v>
      </c>
      <c r="BC15" s="31">
        <f>IFERROR(ROUND((BC6/BF6),2)*60,0)</f>
        <v>3.5999999999999996</v>
      </c>
      <c r="BD15" s="31">
        <f>IFERROR(ROUND((BD6/BF6),2)*60,0)</f>
        <v>552</v>
      </c>
      <c r="BE15" s="43"/>
      <c r="BF15" s="44"/>
      <c r="BG15" s="44"/>
      <c r="BH15" s="44"/>
      <c r="BI15" s="40"/>
      <c r="BJ15" s="31"/>
      <c r="BK15" s="31">
        <f>IFERROR(ROUND((BK6/BP6),2)*60,0)</f>
        <v>14.399999999999999</v>
      </c>
      <c r="BL15" s="31">
        <f>IFERROR(ROUND((BL6/BP6),2)*60,0)</f>
        <v>3</v>
      </c>
      <c r="BM15" s="31">
        <f>IFERROR(ROUND((BM6/BP6),2)*60,0)</f>
        <v>0</v>
      </c>
      <c r="BN15" s="31">
        <f>IFERROR(ROUND((BN6/BP6),2)*60,0)</f>
        <v>421.8</v>
      </c>
      <c r="BO15" s="43"/>
      <c r="BP15" s="44"/>
      <c r="BQ15" s="44"/>
      <c r="BR15" s="44"/>
      <c r="BS15" s="40"/>
      <c r="BT15" s="31"/>
      <c r="BU15" s="31">
        <f>IFERROR(ROUND((BU6/BZ6),2)*60,0)</f>
        <v>0</v>
      </c>
      <c r="BV15" s="31">
        <f>IFERROR(ROUND((BV6/BZ6),2)*60,0)</f>
        <v>0</v>
      </c>
      <c r="BW15" s="31">
        <f>IFERROR(ROUND((BW6/BZ6),2)*60,0)</f>
        <v>0</v>
      </c>
      <c r="BX15" s="31">
        <f>IFERROR(ROUND((BX6/BZ6),2)*60,0)</f>
        <v>0</v>
      </c>
      <c r="BY15" s="43"/>
      <c r="BZ15" s="44"/>
      <c r="CA15" s="44"/>
      <c r="CB15" s="44"/>
      <c r="CC15" s="40"/>
      <c r="CD15" s="31"/>
      <c r="CE15" s="31">
        <f>IFERROR(ROUND((CE6/CJ6),2)*60,0)</f>
        <v>43.8</v>
      </c>
      <c r="CF15" s="31">
        <f>IFERROR(ROUND((CF6/CJ6),2)*60,0)</f>
        <v>10.200000000000001</v>
      </c>
      <c r="CG15" s="31">
        <f>IFERROR(ROUND((CG6/CJ6),2)*60,0)</f>
        <v>0.6</v>
      </c>
      <c r="CH15" s="31">
        <f>IFERROR(ROUND((CH6/CJ6),2)*60,0)</f>
        <v>256.2</v>
      </c>
      <c r="CI15" s="43"/>
      <c r="CJ15" s="44"/>
      <c r="CK15" s="44"/>
      <c r="CL15" s="44"/>
      <c r="CM15" s="40"/>
      <c r="CN15" s="31"/>
      <c r="CO15" s="31">
        <f>IFERROR(ROUND((CO6/CT6),2)*60,0)</f>
        <v>204</v>
      </c>
      <c r="CP15" s="31">
        <f>IFERROR(ROUND((CP6/CT6),2)*60,0)</f>
        <v>28.799999999999997</v>
      </c>
      <c r="CQ15" s="31">
        <f>IFERROR(ROUND((CQ6/CT6),2)*60,0)</f>
        <v>2.4</v>
      </c>
      <c r="CR15" s="31">
        <f>IFERROR(ROUND((CR6/CT6),2)*60,0)</f>
        <v>235.8</v>
      </c>
      <c r="CS15" s="43"/>
      <c r="CT15" s="44"/>
      <c r="CU15" s="44"/>
      <c r="CV15" s="44"/>
      <c r="CW15" s="40"/>
      <c r="CX15" s="31"/>
      <c r="CY15" s="31">
        <f>IFERROR(ROUND((CY6/DD6),2)*60,0)</f>
        <v>0</v>
      </c>
      <c r="CZ15" s="31">
        <f>IFERROR(ROUND((CZ6/DD6),2)*60,0)</f>
        <v>0</v>
      </c>
      <c r="DA15" s="31">
        <f>IFERROR(ROUND((DA6/DD6),2)*60,0)</f>
        <v>0</v>
      </c>
      <c r="DB15" s="31">
        <f>IFERROR(ROUND((DB6/DD6),2)*60,0)</f>
        <v>0</v>
      </c>
      <c r="DC15" s="43"/>
      <c r="DD15" s="44"/>
      <c r="DE15" s="44"/>
      <c r="DF15" s="44"/>
      <c r="DG15" s="40"/>
      <c r="DH15" s="31"/>
      <c r="DI15" s="31">
        <f>IFERROR(ROUND((DI6/DN6),2)*60,0)</f>
        <v>0</v>
      </c>
      <c r="DJ15" s="31">
        <f>IFERROR(ROUND((DJ6/DN6),2)*60,0)</f>
        <v>0</v>
      </c>
      <c r="DK15" s="31">
        <f>IFERROR(ROUND((DK6/DN6),2)*60,0)</f>
        <v>0</v>
      </c>
      <c r="DL15" s="31">
        <f>IFERROR(ROUND((DL6/DN6),2)*60,0)</f>
        <v>0</v>
      </c>
      <c r="DM15" s="43"/>
      <c r="DN15" s="44"/>
      <c r="DO15" s="44"/>
      <c r="DP15" s="44"/>
      <c r="DQ15" s="40"/>
      <c r="DR15" s="31"/>
      <c r="DS15" s="31">
        <f>IFERROR(ROUND((DS6/DX6),2)*60,0)</f>
        <v>302.39999999999998</v>
      </c>
      <c r="DT15" s="31">
        <f>IFERROR(ROUND((DT6/DX6),2)*60,0)</f>
        <v>68.399999999999991</v>
      </c>
      <c r="DU15" s="31">
        <f>IFERROR(ROUND((DU6/DX6),2)*60,0)</f>
        <v>6</v>
      </c>
      <c r="DV15" s="31">
        <f>IFERROR(ROUND((DV6/DX6),2)*60,0)</f>
        <v>211.79999999999998</v>
      </c>
      <c r="DW15" s="43"/>
      <c r="DX15" s="44"/>
      <c r="DY15" s="44"/>
      <c r="DZ15" s="44"/>
      <c r="EA15" s="40"/>
      <c r="EB15" s="31"/>
      <c r="EC15" s="31">
        <f>IFERROR(ROUND((EC6/EH6),2)*60,0)</f>
        <v>0</v>
      </c>
      <c r="ED15" s="31">
        <f>IFERROR(ROUND((ED6/EH6),2)*60,0)</f>
        <v>0</v>
      </c>
      <c r="EE15" s="31">
        <f>IFERROR(ROUND((EE6/EH6),2)*60,0)</f>
        <v>0</v>
      </c>
      <c r="EF15" s="31">
        <f>IFERROR(ROUND((EF6/EH6),2)*60,0)</f>
        <v>0</v>
      </c>
      <c r="EG15" s="43"/>
      <c r="EH15" s="44"/>
      <c r="EI15" s="44"/>
      <c r="EJ15" s="44"/>
      <c r="EK15" s="40"/>
      <c r="EM15" s="41"/>
      <c r="EN15" s="41"/>
      <c r="EO15" s="41"/>
      <c r="EP15" s="41"/>
      <c r="EV15" s="41"/>
      <c r="EW15" s="41"/>
      <c r="EX15" s="41"/>
      <c r="EY15" s="41"/>
    </row>
    <row r="16" spans="1:277" x14ac:dyDescent="0.25">
      <c r="A16" s="91" t="s">
        <v>39</v>
      </c>
      <c r="B16" s="91"/>
      <c r="C16" s="42">
        <f>ROUND((C8+C9)/$B$23,2)</f>
        <v>25.91</v>
      </c>
      <c r="D16" s="71">
        <f t="shared" ref="D16:F16" si="95">ROUND((D8+D9)/$B$23,2)</f>
        <v>3.15</v>
      </c>
      <c r="E16" s="71">
        <f t="shared" si="95"/>
        <v>1.1399999999999999</v>
      </c>
      <c r="F16" s="71">
        <f t="shared" si="95"/>
        <v>13.14</v>
      </c>
      <c r="G16" s="23"/>
      <c r="K16" s="37"/>
      <c r="L16" s="42"/>
      <c r="M16" s="71">
        <f>ROUND((M8+M9)/$B$23,2)</f>
        <v>36.19</v>
      </c>
      <c r="N16" s="71">
        <f t="shared" ref="N16:P16" si="96">ROUND((N8+N9)/$B$23,2)</f>
        <v>4.53</v>
      </c>
      <c r="O16" s="71">
        <f t="shared" si="96"/>
        <v>1.93</v>
      </c>
      <c r="P16" s="71">
        <f t="shared" si="96"/>
        <v>13.14</v>
      </c>
      <c r="Q16" s="23"/>
      <c r="U16" s="37"/>
      <c r="V16" s="42"/>
      <c r="W16" s="71">
        <f>ROUND((W8+W9)/$B$23,2)</f>
        <v>24.39</v>
      </c>
      <c r="X16" s="71">
        <f t="shared" ref="X16:Z16" si="97">ROUND((X8+X9)/$B$23,2)</f>
        <v>2.73</v>
      </c>
      <c r="Y16" s="71">
        <f t="shared" si="97"/>
        <v>1.08</v>
      </c>
      <c r="Z16" s="71">
        <f t="shared" si="97"/>
        <v>15.77</v>
      </c>
      <c r="AA16" s="23"/>
      <c r="AE16" s="37"/>
      <c r="AF16" s="42"/>
      <c r="AG16" s="71">
        <f>ROUND((AG8+AG9)/$B$23,2)</f>
        <v>26.35</v>
      </c>
      <c r="AH16" s="71">
        <f t="shared" ref="AH16:AJ16" si="98">ROUND((AH8+AH9)/$B$23,2)</f>
        <v>2.35</v>
      </c>
      <c r="AI16" s="71">
        <f t="shared" si="98"/>
        <v>1.19</v>
      </c>
      <c r="AJ16" s="71">
        <f t="shared" si="98"/>
        <v>6.57</v>
      </c>
      <c r="AK16" s="45"/>
      <c r="AL16" s="38"/>
      <c r="AM16" s="38"/>
      <c r="AN16" s="38"/>
      <c r="AO16" s="37"/>
      <c r="AP16" s="42"/>
      <c r="AQ16" s="71">
        <f>ROUND((AQ8+AQ9)/$B$23,2)</f>
        <v>19.53</v>
      </c>
      <c r="AR16" s="71">
        <f t="shared" ref="AR16:AT16" si="99">ROUND((AR8+AR9)/$B$23,2)</f>
        <v>1.27</v>
      </c>
      <c r="AS16" s="71">
        <f t="shared" si="99"/>
        <v>0.81</v>
      </c>
      <c r="AT16" s="71">
        <f t="shared" si="99"/>
        <v>6.57</v>
      </c>
      <c r="AU16" s="23"/>
      <c r="AY16" s="37"/>
      <c r="AZ16" s="42"/>
      <c r="BA16" s="71">
        <f>ROUND((BA8+BA9)/$B$23,2)</f>
        <v>31.25</v>
      </c>
      <c r="BB16" s="71">
        <f t="shared" ref="BB16:BD16" si="100">ROUND((BB8+BB9)/$B$23,2)</f>
        <v>2.13</v>
      </c>
      <c r="BC16" s="71">
        <f t="shared" si="100"/>
        <v>1.3</v>
      </c>
      <c r="BD16" s="71">
        <f t="shared" si="100"/>
        <v>13.14</v>
      </c>
      <c r="BE16" s="23"/>
      <c r="BI16" s="37"/>
      <c r="BJ16" s="42"/>
      <c r="BK16" s="71">
        <f>ROUND((BK8+BK9)/$B$23,2)</f>
        <v>31.91</v>
      </c>
      <c r="BL16" s="71">
        <f t="shared" ref="BL16:BN16" si="101">ROUND((BL8+BL9)/$B$23,2)</f>
        <v>3.02</v>
      </c>
      <c r="BM16" s="71">
        <f t="shared" si="101"/>
        <v>1.56</v>
      </c>
      <c r="BN16" s="71">
        <f t="shared" si="101"/>
        <v>13.14</v>
      </c>
      <c r="BO16" s="23"/>
      <c r="BS16" s="37"/>
      <c r="BT16" s="42"/>
      <c r="BU16" s="71">
        <f>ROUND((BU8+BU9)/$B$23,2)</f>
        <v>12.84</v>
      </c>
      <c r="BV16" s="71">
        <f t="shared" ref="BV16:BX16" si="102">ROUND((BV8+BV9)/$B$23,2)</f>
        <v>0.89</v>
      </c>
      <c r="BW16" s="71">
        <f t="shared" si="102"/>
        <v>0.51</v>
      </c>
      <c r="BX16" s="71">
        <f t="shared" si="102"/>
        <v>6.57</v>
      </c>
      <c r="BY16" s="45"/>
      <c r="BZ16" s="38"/>
      <c r="CA16" s="38"/>
      <c r="CB16" s="38"/>
      <c r="CC16" s="37"/>
      <c r="CD16" s="42"/>
      <c r="CE16" s="71">
        <f>ROUND((CE8+CE9)/$B$23,2)</f>
        <v>19.04</v>
      </c>
      <c r="CF16" s="71">
        <f t="shared" ref="CF16:CH16" si="103">ROUND((CF8+CF9)/$B$23,2)</f>
        <v>2.3199999999999998</v>
      </c>
      <c r="CG16" s="71">
        <f t="shared" si="103"/>
        <v>0.99</v>
      </c>
      <c r="CH16" s="71">
        <f t="shared" si="103"/>
        <v>13.14</v>
      </c>
      <c r="CI16" s="23"/>
      <c r="CM16" s="37"/>
      <c r="CN16" s="42"/>
      <c r="CO16" s="71">
        <f>ROUND((CO8+CO9)/$B$23,2)</f>
        <v>28.3</v>
      </c>
      <c r="CP16" s="71">
        <f t="shared" ref="CP16:CR16" si="104">ROUND((CP8+CP9)/$B$23,2)</f>
        <v>2.39</v>
      </c>
      <c r="CQ16" s="71">
        <f t="shared" si="104"/>
        <v>0.95</v>
      </c>
      <c r="CR16" s="71">
        <f t="shared" si="104"/>
        <v>6.57</v>
      </c>
      <c r="CS16" s="23"/>
      <c r="CW16" s="37"/>
      <c r="CX16" s="42"/>
      <c r="CY16" s="71">
        <f>ROUND((CY8+CY9)/$B$23,2)</f>
        <v>37.28</v>
      </c>
      <c r="CZ16" s="71">
        <f t="shared" ref="CZ16:DB16" si="105">ROUND((CZ8+CZ9)/$B$23,2)</f>
        <v>5.28</v>
      </c>
      <c r="DA16" s="71">
        <f t="shared" si="105"/>
        <v>1.34</v>
      </c>
      <c r="DB16" s="71">
        <f t="shared" si="105"/>
        <v>6.57</v>
      </c>
      <c r="DC16" s="23"/>
      <c r="DG16" s="37"/>
      <c r="DH16" s="42"/>
      <c r="DI16" s="71">
        <f>ROUND((DI8+DI9)/$B$23,2)</f>
        <v>33.11</v>
      </c>
      <c r="DJ16" s="71">
        <f t="shared" ref="DJ16:DL16" si="106">ROUND((DJ8+DJ9)/$B$23,2)</f>
        <v>3.26</v>
      </c>
      <c r="DK16" s="71">
        <f t="shared" si="106"/>
        <v>2.31</v>
      </c>
      <c r="DL16" s="71">
        <f t="shared" si="106"/>
        <v>13.14</v>
      </c>
      <c r="DM16" s="45"/>
      <c r="DN16" s="38"/>
      <c r="DO16" s="38"/>
      <c r="DP16" s="38"/>
      <c r="DQ16" s="37"/>
      <c r="DR16" s="42"/>
      <c r="DS16" s="71">
        <f>ROUND((DS8+DS9)/$B$23,2)</f>
        <v>27.9</v>
      </c>
      <c r="DT16" s="71">
        <f t="shared" ref="DT16:DV16" si="107">ROUND((DT8+DT9)/$B$23,2)</f>
        <v>1.47</v>
      </c>
      <c r="DU16" s="71">
        <f t="shared" si="107"/>
        <v>1.17</v>
      </c>
      <c r="DV16" s="71">
        <f t="shared" si="107"/>
        <v>6.57</v>
      </c>
      <c r="DW16" s="23"/>
      <c r="EA16" s="37"/>
      <c r="EB16" s="42"/>
      <c r="EC16" s="71">
        <f>ROUND((EC8+EC9)/$B$23,2)</f>
        <v>11.67</v>
      </c>
      <c r="ED16" s="71">
        <f t="shared" ref="ED16:EF16" si="108">ROUND((ED8+ED9)/$B$23,2)</f>
        <v>1.48</v>
      </c>
      <c r="EE16" s="71">
        <f t="shared" si="108"/>
        <v>0.65</v>
      </c>
      <c r="EF16" s="71">
        <f t="shared" si="108"/>
        <v>6.57</v>
      </c>
      <c r="EG16" s="23"/>
      <c r="EK16" s="37"/>
      <c r="EM16" s="41"/>
      <c r="EN16" s="41"/>
      <c r="EO16" s="41"/>
      <c r="EP16" s="41"/>
      <c r="EV16" s="41"/>
      <c r="EW16" s="41"/>
      <c r="EX16" s="41"/>
      <c r="EY16" s="41"/>
    </row>
    <row r="18" spans="1:11" x14ac:dyDescent="0.25">
      <c r="F18" s="73" t="s">
        <v>81</v>
      </c>
      <c r="G18" s="73"/>
      <c r="H18" s="73"/>
      <c r="I18" s="73"/>
      <c r="J18" s="73"/>
      <c r="K18" s="73"/>
    </row>
    <row r="19" spans="1:11" x14ac:dyDescent="0.25">
      <c r="A19" t="s">
        <v>49</v>
      </c>
      <c r="B19">
        <v>141</v>
      </c>
      <c r="D19" t="s">
        <v>74</v>
      </c>
      <c r="F19" s="73" t="s">
        <v>83</v>
      </c>
      <c r="G19" s="73"/>
      <c r="H19" s="73" t="s">
        <v>84</v>
      </c>
      <c r="I19" s="73"/>
      <c r="J19" s="73" t="s">
        <v>85</v>
      </c>
      <c r="K19" s="73"/>
    </row>
    <row r="20" spans="1:11" x14ac:dyDescent="0.25">
      <c r="A20" t="s">
        <v>53</v>
      </c>
      <c r="B20">
        <v>50</v>
      </c>
      <c r="D20" t="s">
        <v>75</v>
      </c>
      <c r="F20">
        <f>ROUND(AVERAGE($AB$11,$AB$12,$AV$11,$AV$12,$BF$11,$BF$12,$BP$11,$BP$12,$CJ$11,$CJ$12,$CT$11,$CT$12,$DX$11,$DX$12),1)</f>
        <v>65</v>
      </c>
      <c r="G20">
        <f>ROUND(_xlfn.STDEV.P($AB$11,$AB$12,$AV$11,$AV$12,$BF$11,$BF$12,$BP$11,$BP$12,$CJ$11,$CJ$12,$CT$11,$CT$12,$DX$11,$DX$12),1)</f>
        <v>6.3</v>
      </c>
      <c r="H20">
        <f>ROUND(AVERAGE($H$11,$R$12,$DD$11,$EH$11),1)</f>
        <v>66.099999999999994</v>
      </c>
      <c r="I20">
        <f>ROUND(_xlfn.STDEV.P($H$11,$R$12,$DD$11,$EH$11),1)</f>
        <v>11.2</v>
      </c>
      <c r="J20">
        <v>0</v>
      </c>
      <c r="K20">
        <v>0</v>
      </c>
    </row>
    <row r="21" spans="1:11" x14ac:dyDescent="0.25">
      <c r="D21" t="s">
        <v>77</v>
      </c>
      <c r="F21">
        <f>ROUND(AVERAGE($AD$10,$AX$10,$BH$10,$BR$10,$CL$10,$CV$10),1)</f>
        <v>110.6</v>
      </c>
      <c r="G21">
        <f>ROUND(_xlfn.STDEV.P($AD$10,$AX$10,$BH$10,$BR$10,$CL$10,$CV$10),1)</f>
        <v>14.7</v>
      </c>
      <c r="H21">
        <f>ROUND(AVERAGE($J$10,$T$10,$DF$10,$EJ$10),1)</f>
        <v>98.7</v>
      </c>
      <c r="I21">
        <f>ROUND(_xlfn.STDEV.P($J$10,$T$10,$DF$10,$EJ$10),1)</f>
        <v>13.2</v>
      </c>
      <c r="J21">
        <v>0</v>
      </c>
      <c r="K21">
        <v>0</v>
      </c>
    </row>
    <row r="22" spans="1:11" x14ac:dyDescent="0.25">
      <c r="D22" t="s">
        <v>76</v>
      </c>
      <c r="F22">
        <f>ROUND(AVERAGE($AB$10,$AV$10,$BF$10,$BP$10,$CJ$10,$CT$10,$DX$10),1)</f>
        <v>270.39999999999998</v>
      </c>
      <c r="G22">
        <f>ROUND(_xlfn.STDEV.P($AB$10,$AV$10,$BF$10,$BP$10,$CJ$10,$CT$10,$DX$10),1)</f>
        <v>38.5</v>
      </c>
      <c r="H22">
        <f>ROUND(AVERAGE($H$10,$R$10,$DD$10,$EH$10),1)</f>
        <v>214</v>
      </c>
      <c r="I22">
        <f>ROUND(_xlfn.STDEV.P($H$10,$R$10,$DD$10,$EH$10),1)</f>
        <v>31.5</v>
      </c>
      <c r="J22">
        <v>0</v>
      </c>
      <c r="K22">
        <v>0</v>
      </c>
    </row>
    <row r="23" spans="1:11" x14ac:dyDescent="0.25">
      <c r="A23" t="s">
        <v>7</v>
      </c>
      <c r="B23">
        <v>76.099999999999994</v>
      </c>
      <c r="D23" t="s">
        <v>78</v>
      </c>
      <c r="F23">
        <f>ROUND(AVERAGE($X$11,$AR$11,$BB$11,$BL$11,$CF$11,$CP$11,$DT$11),1)</f>
        <v>9</v>
      </c>
      <c r="G23">
        <f>ROUND(_xlfn.STDEV.P($X$11,$AR$11,$BB$11,$BL$11,$CF$11,$CP$11,$DT$11),1)</f>
        <v>2.2999999999999998</v>
      </c>
      <c r="H23">
        <f>ROUND(AVERAGE($D$11,$N$11,$CZ$11,$ED$11),1)</f>
        <v>9.3000000000000007</v>
      </c>
      <c r="I23">
        <f>ROUND(_xlfn.STDEV.P($D$11,$N$11,$CZ$11,$ED$11),1)</f>
        <v>2.2999999999999998</v>
      </c>
      <c r="J23">
        <f>ROUND(AVERAGE($AH$11,$BV$11,$DJ$11),1)</f>
        <v>9</v>
      </c>
      <c r="K23">
        <f>ROUND(_xlfn.STDEV.P($AH$11,$BV$11,$DJ$11),1)</f>
        <v>3</v>
      </c>
    </row>
    <row r="24" spans="1:11" x14ac:dyDescent="0.25">
      <c r="D24" t="s">
        <v>79</v>
      </c>
      <c r="F24">
        <f>ROUND(AVERAGE($Y$11,$AS$11,$BC$11,$BM$11,$CG$11,$CQ$11,$DU$11),1)</f>
        <v>3.4</v>
      </c>
      <c r="G24">
        <f>ROUND(_xlfn.STDEV.P($Y$11,$AS$11,$BC$11,$BM$11,$CG$11,$CQ$11,$DU$11),1)</f>
        <v>0.8</v>
      </c>
      <c r="H24">
        <f>ROUND(AVERAGE($E$11,$O$11,$DA$11,$EE$11),1)</f>
        <v>3.4</v>
      </c>
      <c r="I24">
        <f>ROUND(_xlfn.STDEV.P($E$11,$O$11,$DA$11,$EE$11),1)</f>
        <v>0.2</v>
      </c>
      <c r="J24">
        <f>ROUND(AVERAGE($AI$11,$BW$11,$DK$11),1)</f>
        <v>3.4</v>
      </c>
      <c r="K24">
        <f>ROUND(_xlfn.STDEV.P($AI$11,$BW$11,$DK$11),1)</f>
        <v>0.9</v>
      </c>
    </row>
    <row r="25" spans="1:11" x14ac:dyDescent="0.25">
      <c r="D25" t="s">
        <v>80</v>
      </c>
      <c r="F25">
        <f>ROUND(AVERAGE($W$11,$AQ$11,$BA$11,$BK$11,$CE$11,$CO$11,$DS$11),1)</f>
        <v>81.3</v>
      </c>
      <c r="G25">
        <f>ROUND(_xlfn.STDEV.P($W$11,$AQ$11,$BA$11,$BK$11,$CE$11,$CO$11,$DS$11),1)</f>
        <v>14.2</v>
      </c>
      <c r="H25">
        <f>ROUND(AVERAGE($C$11,$M$11,$CY$11,$EC$11),1)</f>
        <v>83</v>
      </c>
      <c r="I25">
        <f>ROUND(_xlfn.STDEV.P($C$11,$M$11,$CY$11,$EC$11),1)</f>
        <v>15.5</v>
      </c>
      <c r="J25">
        <f>ROUND(AVERAGE($AG$11,$BU$11,$DI$11),1)</f>
        <v>80</v>
      </c>
      <c r="K25">
        <f>ROUND(_xlfn.STDEV.P($AG$11,$BU$11,$DI$11),1)</f>
        <v>20.8</v>
      </c>
    </row>
    <row r="26" spans="1:11" x14ac:dyDescent="0.25">
      <c r="D26" t="s">
        <v>87</v>
      </c>
      <c r="F26">
        <f>ROUND(AVERAGE(AD11,AX11,BH11,BR11,CL11,CV11,DZ11),1)</f>
        <v>548.4</v>
      </c>
      <c r="G26">
        <f>ROUND(_xlfn.STDEV.P(AD11,AX11,BH11,BR11,CL11,CV11,DZ11),1)</f>
        <v>49.9</v>
      </c>
      <c r="H26">
        <f>ROUND(AVERAGE($J$11,$T$11,$DF$11,$EJ$11),1)</f>
        <v>550.9</v>
      </c>
      <c r="I26">
        <f>ROUND(_xlfn.STDEV.P($J$11,$T$11,$DF$11,$EJ$11),1)</f>
        <v>95.7</v>
      </c>
      <c r="J26">
        <v>0</v>
      </c>
      <c r="K26">
        <v>0</v>
      </c>
    </row>
    <row r="27" spans="1:11" x14ac:dyDescent="0.25">
      <c r="D27" t="s">
        <v>82</v>
      </c>
      <c r="F27">
        <f>ROUND(AVERAGE(AD12,AX12,BH12,BR12,CL12,CV12,DZ12),1)</f>
        <v>7.2</v>
      </c>
      <c r="G27">
        <f>ROUND(_xlfn.STDEV.P(AD12,AX12,BH12,BR12,CL12,CV12,DZ12),1)</f>
        <v>0.7</v>
      </c>
      <c r="H27">
        <f>ROUND(AVERAGE($J$12,$T$12,$DF$12,$EJ$12),1)</f>
        <v>7.3</v>
      </c>
      <c r="I27">
        <f>ROUND(_xlfn.STDEV.P($J$12,$T$12,$DF$12,$EJ$12),1)</f>
        <v>1.3</v>
      </c>
      <c r="J27">
        <v>0</v>
      </c>
      <c r="K27">
        <v>0</v>
      </c>
    </row>
  </sheetData>
  <mergeCells count="53">
    <mergeCell ref="DC14:DG14"/>
    <mergeCell ref="DM14:DQ14"/>
    <mergeCell ref="DW14:EA14"/>
    <mergeCell ref="EG14:EK14"/>
    <mergeCell ref="A16:B16"/>
    <mergeCell ref="AU14:AY14"/>
    <mergeCell ref="BE14:BI14"/>
    <mergeCell ref="BO14:BS14"/>
    <mergeCell ref="BY14:CC14"/>
    <mergeCell ref="CI14:CM14"/>
    <mergeCell ref="CS14:CW14"/>
    <mergeCell ref="A14:B14"/>
    <mergeCell ref="G14:K14"/>
    <mergeCell ref="Q14:U14"/>
    <mergeCell ref="AA14:AE14"/>
    <mergeCell ref="AK14:AO14"/>
    <mergeCell ref="EB6:EB7"/>
    <mergeCell ref="A8:A9"/>
    <mergeCell ref="A10:B10"/>
    <mergeCell ref="A11:B11"/>
    <mergeCell ref="A12:B12"/>
    <mergeCell ref="BT6:BT7"/>
    <mergeCell ref="CD6:CD7"/>
    <mergeCell ref="CN6:CN7"/>
    <mergeCell ref="CX6:CX7"/>
    <mergeCell ref="DH6:DH7"/>
    <mergeCell ref="DR6:DR7"/>
    <mergeCell ref="DR1:EA1"/>
    <mergeCell ref="EB1:EK1"/>
    <mergeCell ref="A6:A7"/>
    <mergeCell ref="B6:B7"/>
    <mergeCell ref="L6:L7"/>
    <mergeCell ref="V6:V7"/>
    <mergeCell ref="AF6:AF7"/>
    <mergeCell ref="AP6:AP7"/>
    <mergeCell ref="AZ6:AZ7"/>
    <mergeCell ref="BJ6:BJ7"/>
    <mergeCell ref="BJ1:BS1"/>
    <mergeCell ref="BT1:CC1"/>
    <mergeCell ref="CD1:CM1"/>
    <mergeCell ref="CN1:CW1"/>
    <mergeCell ref="CX1:DG1"/>
    <mergeCell ref="DH1:DQ1"/>
    <mergeCell ref="F18:K18"/>
    <mergeCell ref="F19:G19"/>
    <mergeCell ref="H19:I19"/>
    <mergeCell ref="J19:K19"/>
    <mergeCell ref="AZ1:BI1"/>
    <mergeCell ref="B1:K1"/>
    <mergeCell ref="L1:U1"/>
    <mergeCell ref="V1:AE1"/>
    <mergeCell ref="AF1:AO1"/>
    <mergeCell ref="AP1:AY1"/>
  </mergeCells>
  <conditionalFormatting sqref="J13">
    <cfRule type="cellIs" dxfId="211" priority="52" operator="greaterThanOrEqual">
      <formula>75</formula>
    </cfRule>
  </conditionalFormatting>
  <conditionalFormatting sqref="H11">
    <cfRule type="cellIs" dxfId="210" priority="51" operator="greaterThanOrEqual">
      <formula>75</formula>
    </cfRule>
  </conditionalFormatting>
  <conditionalFormatting sqref="AN12:AN13">
    <cfRule type="cellIs" dxfId="209" priority="50" operator="greaterThanOrEqual">
      <formula>75</formula>
    </cfRule>
  </conditionalFormatting>
  <conditionalFormatting sqref="CB12:CB13">
    <cfRule type="cellIs" dxfId="208" priority="48" operator="greaterThanOrEqual">
      <formula>75</formula>
    </cfRule>
  </conditionalFormatting>
  <conditionalFormatting sqref="BZ11">
    <cfRule type="cellIs" dxfId="207" priority="47" operator="greaterThanOrEqual">
      <formula>75</formula>
    </cfRule>
  </conditionalFormatting>
  <conditionalFormatting sqref="DP12:DP13">
    <cfRule type="cellIs" dxfId="206" priority="46" operator="greaterThanOrEqual">
      <formula>75</formula>
    </cfRule>
  </conditionalFormatting>
  <conditionalFormatting sqref="DN11">
    <cfRule type="cellIs" dxfId="205" priority="45" operator="greaterThanOrEqual">
      <formula>75</formula>
    </cfRule>
  </conditionalFormatting>
  <conditionalFormatting sqref="H12">
    <cfRule type="cellIs" dxfId="204" priority="44" operator="greaterThanOrEqual">
      <formula>75</formula>
    </cfRule>
  </conditionalFormatting>
  <conditionalFormatting sqref="T13">
    <cfRule type="cellIs" dxfId="203" priority="43" operator="greaterThanOrEqual">
      <formula>75</formula>
    </cfRule>
  </conditionalFormatting>
  <conditionalFormatting sqref="R11">
    <cfRule type="cellIs" dxfId="202" priority="42" operator="greaterThanOrEqual">
      <formula>75</formula>
    </cfRule>
  </conditionalFormatting>
  <conditionalFormatting sqref="R12">
    <cfRule type="cellIs" dxfId="201" priority="41" operator="greaterThanOrEqual">
      <formula>75</formula>
    </cfRule>
  </conditionalFormatting>
  <conditionalFormatting sqref="AD13">
    <cfRule type="cellIs" dxfId="200" priority="40" operator="greaterThanOrEqual">
      <formula>75</formula>
    </cfRule>
  </conditionalFormatting>
  <conditionalFormatting sqref="AB11">
    <cfRule type="cellIs" dxfId="199" priority="39" operator="greaterThanOrEqual">
      <formula>75</formula>
    </cfRule>
  </conditionalFormatting>
  <conditionalFormatting sqref="AB12">
    <cfRule type="cellIs" dxfId="198" priority="38" operator="greaterThanOrEqual">
      <formula>75</formula>
    </cfRule>
  </conditionalFormatting>
  <conditionalFormatting sqref="AX13">
    <cfRule type="cellIs" dxfId="197" priority="37" operator="greaterThanOrEqual">
      <formula>75</formula>
    </cfRule>
  </conditionalFormatting>
  <conditionalFormatting sqref="AV11">
    <cfRule type="cellIs" dxfId="196" priority="36" operator="greaterThanOrEqual">
      <formula>75</formula>
    </cfRule>
  </conditionalFormatting>
  <conditionalFormatting sqref="AV12">
    <cfRule type="cellIs" dxfId="195" priority="35" operator="greaterThanOrEqual">
      <formula>75</formula>
    </cfRule>
  </conditionalFormatting>
  <conditionalFormatting sqref="BH13">
    <cfRule type="cellIs" dxfId="194" priority="34" operator="greaterThanOrEqual">
      <formula>75</formula>
    </cfRule>
  </conditionalFormatting>
  <conditionalFormatting sqref="BF11">
    <cfRule type="cellIs" dxfId="193" priority="33" operator="greaterThanOrEqual">
      <formula>75</formula>
    </cfRule>
  </conditionalFormatting>
  <conditionalFormatting sqref="BF12">
    <cfRule type="cellIs" dxfId="192" priority="32" operator="greaterThanOrEqual">
      <formula>75</formula>
    </cfRule>
  </conditionalFormatting>
  <conditionalFormatting sqref="BR13">
    <cfRule type="cellIs" dxfId="191" priority="31" operator="greaterThanOrEqual">
      <formula>75</formula>
    </cfRule>
  </conditionalFormatting>
  <conditionalFormatting sqref="BP11">
    <cfRule type="cellIs" dxfId="190" priority="30" operator="greaterThanOrEqual">
      <formula>75</formula>
    </cfRule>
  </conditionalFormatting>
  <conditionalFormatting sqref="BP12">
    <cfRule type="cellIs" dxfId="189" priority="29" operator="greaterThanOrEqual">
      <formula>75</formula>
    </cfRule>
  </conditionalFormatting>
  <conditionalFormatting sqref="CL13">
    <cfRule type="cellIs" dxfId="188" priority="28" operator="greaterThanOrEqual">
      <formula>75</formula>
    </cfRule>
  </conditionalFormatting>
  <conditionalFormatting sqref="CJ11">
    <cfRule type="cellIs" dxfId="187" priority="27" operator="greaterThanOrEqual">
      <formula>75</formula>
    </cfRule>
  </conditionalFormatting>
  <conditionalFormatting sqref="CJ12">
    <cfRule type="cellIs" dxfId="186" priority="26" operator="greaterThanOrEqual">
      <formula>75</formula>
    </cfRule>
  </conditionalFormatting>
  <conditionalFormatting sqref="CV13">
    <cfRule type="cellIs" dxfId="185" priority="25" operator="greaterThanOrEqual">
      <formula>75</formula>
    </cfRule>
  </conditionalFormatting>
  <conditionalFormatting sqref="CT11">
    <cfRule type="cellIs" dxfId="184" priority="24" operator="greaterThanOrEqual">
      <formula>75</formula>
    </cfRule>
  </conditionalFormatting>
  <conditionalFormatting sqref="CT12">
    <cfRule type="cellIs" dxfId="183" priority="23" operator="greaterThanOrEqual">
      <formula>75</formula>
    </cfRule>
  </conditionalFormatting>
  <conditionalFormatting sqref="DF13">
    <cfRule type="cellIs" dxfId="182" priority="22" operator="greaterThanOrEqual">
      <formula>75</formula>
    </cfRule>
  </conditionalFormatting>
  <conditionalFormatting sqref="DD11">
    <cfRule type="cellIs" dxfId="181" priority="21" operator="greaterThanOrEqual">
      <formula>75</formula>
    </cfRule>
  </conditionalFormatting>
  <conditionalFormatting sqref="DD12">
    <cfRule type="cellIs" dxfId="180" priority="20" operator="greaterThanOrEqual">
      <formula>75</formula>
    </cfRule>
  </conditionalFormatting>
  <conditionalFormatting sqref="DZ13">
    <cfRule type="cellIs" dxfId="179" priority="19" operator="greaterThanOrEqual">
      <formula>75</formula>
    </cfRule>
  </conditionalFormatting>
  <conditionalFormatting sqref="DX11">
    <cfRule type="cellIs" dxfId="178" priority="18" operator="greaterThanOrEqual">
      <formula>75</formula>
    </cfRule>
  </conditionalFormatting>
  <conditionalFormatting sqref="DX12">
    <cfRule type="cellIs" dxfId="177" priority="17" operator="greaterThanOrEqual">
      <formula>75</formula>
    </cfRule>
  </conditionalFormatting>
  <conditionalFormatting sqref="EJ13">
    <cfRule type="cellIs" dxfId="176" priority="16" operator="greaterThanOrEqual">
      <formula>75</formula>
    </cfRule>
  </conditionalFormatting>
  <conditionalFormatting sqref="EH11">
    <cfRule type="cellIs" dxfId="175" priority="15" operator="greaterThanOrEqual">
      <formula>75</formula>
    </cfRule>
  </conditionalFormatting>
  <conditionalFormatting sqref="EH12">
    <cfRule type="cellIs" dxfId="174" priority="14" operator="greaterThanOrEqual">
      <formula>75</formula>
    </cfRule>
  </conditionalFormatting>
  <conditionalFormatting sqref="AL11">
    <cfRule type="cellIs" dxfId="173" priority="13" operator="greaterThanOrEqual">
      <formula>75</formula>
    </cfRule>
  </conditionalFormatting>
  <conditionalFormatting sqref="AL12">
    <cfRule type="cellIs" dxfId="172" priority="12" operator="greaterThanOrEqual">
      <formula>75</formula>
    </cfRule>
  </conditionalFormatting>
  <conditionalFormatting sqref="J12">
    <cfRule type="cellIs" dxfId="171" priority="11" operator="greaterThanOrEqual">
      <formula>75</formula>
    </cfRule>
  </conditionalFormatting>
  <conditionalFormatting sqref="T12">
    <cfRule type="cellIs" dxfId="170" priority="10" operator="greaterThanOrEqual">
      <formula>75</formula>
    </cfRule>
  </conditionalFormatting>
  <conditionalFormatting sqref="AD12">
    <cfRule type="cellIs" dxfId="169" priority="9" operator="greaterThanOrEqual">
      <formula>75</formula>
    </cfRule>
  </conditionalFormatting>
  <conditionalFormatting sqref="AX12">
    <cfRule type="cellIs" dxfId="168" priority="8" operator="greaterThanOrEqual">
      <formula>75</formula>
    </cfRule>
  </conditionalFormatting>
  <conditionalFormatting sqref="BH12">
    <cfRule type="cellIs" dxfId="167" priority="7" operator="greaterThanOrEqual">
      <formula>75</formula>
    </cfRule>
  </conditionalFormatting>
  <conditionalFormatting sqref="BR12">
    <cfRule type="cellIs" dxfId="166" priority="6" operator="greaterThanOrEqual">
      <formula>75</formula>
    </cfRule>
  </conditionalFormatting>
  <conditionalFormatting sqref="CL12">
    <cfRule type="cellIs" dxfId="165" priority="5" operator="greaterThanOrEqual">
      <formula>75</formula>
    </cfRule>
  </conditionalFormatting>
  <conditionalFormatting sqref="CV12">
    <cfRule type="cellIs" dxfId="164" priority="4" operator="greaterThanOrEqual">
      <formula>75</formula>
    </cfRule>
  </conditionalFormatting>
  <conditionalFormatting sqref="DF12">
    <cfRule type="cellIs" dxfId="163" priority="3" operator="greaterThanOrEqual">
      <formula>75</formula>
    </cfRule>
  </conditionalFormatting>
  <conditionalFormatting sqref="DZ12">
    <cfRule type="cellIs" dxfId="162" priority="2" operator="greaterThanOrEqual">
      <formula>75</formula>
    </cfRule>
  </conditionalFormatting>
  <conditionalFormatting sqref="EJ12">
    <cfRule type="cellIs" dxfId="161" priority="1" operator="greaterThanOrEqual">
      <formula>75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Q27"/>
  <sheetViews>
    <sheetView topLeftCell="A7" zoomScale="80" zoomScaleNormal="80" workbookViewId="0">
      <selection activeCell="N24" sqref="N24"/>
    </sheetView>
  </sheetViews>
  <sheetFormatPr defaultRowHeight="15" x14ac:dyDescent="0.25"/>
  <cols>
    <col min="1" max="1" width="8.5703125" customWidth="1"/>
    <col min="2" max="2" width="10.5703125" bestFit="1" customWidth="1"/>
    <col min="3" max="3" width="18.5703125" bestFit="1" customWidth="1"/>
    <col min="4" max="4" width="14" bestFit="1" customWidth="1"/>
    <col min="5" max="5" width="13.7109375" bestFit="1" customWidth="1"/>
    <col min="6" max="6" width="14" bestFit="1" customWidth="1"/>
    <col min="7" max="11" width="13.7109375" customWidth="1"/>
    <col min="12" max="12" width="10.5703125" bestFit="1" customWidth="1"/>
    <col min="13" max="13" width="18.5703125" bestFit="1" customWidth="1"/>
    <col min="14" max="14" width="14" bestFit="1" customWidth="1"/>
    <col min="15" max="15" width="13.7109375" bestFit="1" customWidth="1"/>
    <col min="16" max="16" width="14" bestFit="1" customWidth="1"/>
    <col min="17" max="21" width="13.7109375" customWidth="1"/>
    <col min="22" max="22" width="10.5703125" bestFit="1" customWidth="1"/>
    <col min="23" max="23" width="18.5703125" bestFit="1" customWidth="1"/>
    <col min="24" max="24" width="14" bestFit="1" customWidth="1"/>
    <col min="25" max="25" width="13.7109375" bestFit="1" customWidth="1"/>
    <col min="26" max="26" width="14" bestFit="1" customWidth="1"/>
    <col min="27" max="31" width="13.7109375" customWidth="1"/>
    <col min="32" max="32" width="10.5703125" bestFit="1" customWidth="1"/>
    <col min="33" max="33" width="18.5703125" bestFit="1" customWidth="1"/>
    <col min="34" max="34" width="14" bestFit="1" customWidth="1"/>
    <col min="35" max="35" width="13.7109375" bestFit="1" customWidth="1"/>
    <col min="36" max="36" width="14" bestFit="1" customWidth="1"/>
    <col min="37" max="41" width="13.7109375" customWidth="1"/>
    <col min="42" max="42" width="10.5703125" bestFit="1" customWidth="1"/>
    <col min="43" max="43" width="18.5703125" bestFit="1" customWidth="1"/>
    <col min="44" max="44" width="14" bestFit="1" customWidth="1"/>
    <col min="45" max="45" width="13.7109375" bestFit="1" customWidth="1"/>
    <col min="46" max="46" width="14" bestFit="1" customWidth="1"/>
    <col min="47" max="51" width="13.7109375" customWidth="1"/>
    <col min="52" max="52" width="10.5703125" bestFit="1" customWidth="1"/>
    <col min="53" max="53" width="18.5703125" bestFit="1" customWidth="1"/>
    <col min="54" max="54" width="14" bestFit="1" customWidth="1"/>
    <col min="55" max="55" width="13.7109375" bestFit="1" customWidth="1"/>
    <col min="56" max="56" width="14" bestFit="1" customWidth="1"/>
    <col min="57" max="61" width="13.7109375" customWidth="1"/>
    <col min="62" max="62" width="10.5703125" bestFit="1" customWidth="1"/>
    <col min="63" max="63" width="18.5703125" bestFit="1" customWidth="1"/>
    <col min="64" max="64" width="14" bestFit="1" customWidth="1"/>
    <col min="65" max="65" width="13.7109375" bestFit="1" customWidth="1"/>
    <col min="66" max="66" width="14" bestFit="1" customWidth="1"/>
    <col min="67" max="71" width="13.7109375" customWidth="1"/>
    <col min="72" max="72" width="10.5703125" bestFit="1" customWidth="1"/>
    <col min="73" max="73" width="18.5703125" bestFit="1" customWidth="1"/>
    <col min="74" max="74" width="14" bestFit="1" customWidth="1"/>
    <col min="75" max="75" width="13.7109375" bestFit="1" customWidth="1"/>
    <col min="76" max="76" width="14" bestFit="1" customWidth="1"/>
    <col min="77" max="81" width="13.7109375" customWidth="1"/>
    <col min="82" max="82" width="10.5703125" bestFit="1" customWidth="1"/>
    <col min="83" max="83" width="18.5703125" bestFit="1" customWidth="1"/>
    <col min="84" max="84" width="14" bestFit="1" customWidth="1"/>
    <col min="85" max="85" width="13.7109375" bestFit="1" customWidth="1"/>
    <col min="86" max="86" width="14" bestFit="1" customWidth="1"/>
    <col min="87" max="91" width="13.7109375" customWidth="1"/>
    <col min="92" max="92" width="10.5703125" bestFit="1" customWidth="1"/>
    <col min="93" max="93" width="18.5703125" bestFit="1" customWidth="1"/>
    <col min="94" max="94" width="14" bestFit="1" customWidth="1"/>
    <col min="95" max="95" width="13.7109375" bestFit="1" customWidth="1"/>
    <col min="96" max="96" width="14" bestFit="1" customWidth="1"/>
    <col min="97" max="101" width="13.7109375" customWidth="1"/>
    <col min="102" max="102" width="10.5703125" bestFit="1" customWidth="1"/>
    <col min="103" max="103" width="18.5703125" bestFit="1" customWidth="1"/>
    <col min="104" max="104" width="14" bestFit="1" customWidth="1"/>
    <col min="105" max="105" width="13.7109375" bestFit="1" customWidth="1"/>
    <col min="106" max="106" width="14" bestFit="1" customWidth="1"/>
    <col min="107" max="111" width="13.7109375" customWidth="1"/>
    <col min="112" max="112" width="10.5703125" bestFit="1" customWidth="1"/>
    <col min="113" max="113" width="18.5703125" bestFit="1" customWidth="1"/>
    <col min="114" max="114" width="14" bestFit="1" customWidth="1"/>
    <col min="115" max="115" width="13.7109375" bestFit="1" customWidth="1"/>
    <col min="116" max="116" width="14" bestFit="1" customWidth="1"/>
    <col min="117" max="121" width="13.7109375" customWidth="1"/>
    <col min="122" max="122" width="10.5703125" bestFit="1" customWidth="1"/>
    <col min="123" max="123" width="18.5703125" bestFit="1" customWidth="1"/>
    <col min="124" max="124" width="14" bestFit="1" customWidth="1"/>
    <col min="125" max="125" width="13.7109375" bestFit="1" customWidth="1"/>
    <col min="126" max="126" width="14" bestFit="1" customWidth="1"/>
    <col min="127" max="131" width="13.7109375" customWidth="1"/>
    <col min="132" max="132" width="10.5703125" bestFit="1" customWidth="1"/>
    <col min="133" max="133" width="18.5703125" bestFit="1" customWidth="1"/>
    <col min="134" max="134" width="14" bestFit="1" customWidth="1"/>
    <col min="135" max="135" width="13.7109375" bestFit="1" customWidth="1"/>
    <col min="136" max="136" width="14" bestFit="1" customWidth="1"/>
    <col min="137" max="141" width="13.7109375" customWidth="1"/>
    <col min="142" max="277" width="9.140625" style="24"/>
  </cols>
  <sheetData>
    <row r="1" spans="1:277" x14ac:dyDescent="0.25">
      <c r="A1" s="6"/>
      <c r="B1" s="74" t="s">
        <v>25</v>
      </c>
      <c r="C1" s="74"/>
      <c r="D1" s="74"/>
      <c r="E1" s="74"/>
      <c r="F1" s="74"/>
      <c r="G1" s="74"/>
      <c r="H1" s="74"/>
      <c r="I1" s="74"/>
      <c r="J1" s="74"/>
      <c r="K1" s="74"/>
      <c r="L1" s="74" t="s">
        <v>24</v>
      </c>
      <c r="M1" s="74"/>
      <c r="N1" s="74"/>
      <c r="O1" s="74"/>
      <c r="P1" s="74"/>
      <c r="Q1" s="74"/>
      <c r="R1" s="74"/>
      <c r="S1" s="74"/>
      <c r="T1" s="74"/>
      <c r="U1" s="74"/>
      <c r="V1" s="74" t="s">
        <v>26</v>
      </c>
      <c r="W1" s="74"/>
      <c r="X1" s="74"/>
      <c r="Y1" s="74"/>
      <c r="Z1" s="74"/>
      <c r="AA1" s="74"/>
      <c r="AB1" s="74"/>
      <c r="AC1" s="74"/>
      <c r="AD1" s="74"/>
      <c r="AE1" s="74"/>
      <c r="AF1" s="74" t="s">
        <v>27</v>
      </c>
      <c r="AG1" s="74"/>
      <c r="AH1" s="74"/>
      <c r="AI1" s="74"/>
      <c r="AJ1" s="74"/>
      <c r="AK1" s="74"/>
      <c r="AL1" s="74"/>
      <c r="AM1" s="74"/>
      <c r="AN1" s="74"/>
      <c r="AO1" s="74"/>
      <c r="AP1" s="74" t="s">
        <v>28</v>
      </c>
      <c r="AQ1" s="74"/>
      <c r="AR1" s="74"/>
      <c r="AS1" s="74"/>
      <c r="AT1" s="74"/>
      <c r="AU1" s="74"/>
      <c r="AV1" s="74"/>
      <c r="AW1" s="74"/>
      <c r="AX1" s="74"/>
      <c r="AY1" s="74"/>
      <c r="AZ1" s="74" t="s">
        <v>29</v>
      </c>
      <c r="BA1" s="74"/>
      <c r="BB1" s="74"/>
      <c r="BC1" s="74"/>
      <c r="BD1" s="74"/>
      <c r="BE1" s="74"/>
      <c r="BF1" s="74"/>
      <c r="BG1" s="74"/>
      <c r="BH1" s="74"/>
      <c r="BI1" s="74"/>
      <c r="BJ1" s="74" t="s">
        <v>30</v>
      </c>
      <c r="BK1" s="74"/>
      <c r="BL1" s="74"/>
      <c r="BM1" s="74"/>
      <c r="BN1" s="74"/>
      <c r="BO1" s="74"/>
      <c r="BP1" s="74"/>
      <c r="BQ1" s="74"/>
      <c r="BR1" s="74"/>
      <c r="BS1" s="74"/>
      <c r="BT1" s="74" t="s">
        <v>31</v>
      </c>
      <c r="BU1" s="74"/>
      <c r="BV1" s="74"/>
      <c r="BW1" s="74"/>
      <c r="BX1" s="74"/>
      <c r="BY1" s="74"/>
      <c r="BZ1" s="74"/>
      <c r="CA1" s="74"/>
      <c r="CB1" s="74"/>
      <c r="CC1" s="74"/>
      <c r="CD1" s="74" t="s">
        <v>32</v>
      </c>
      <c r="CE1" s="74"/>
      <c r="CF1" s="74"/>
      <c r="CG1" s="74"/>
      <c r="CH1" s="74"/>
      <c r="CI1" s="74"/>
      <c r="CJ1" s="74"/>
      <c r="CK1" s="74"/>
      <c r="CL1" s="74"/>
      <c r="CM1" s="74"/>
      <c r="CN1" s="74" t="s">
        <v>33</v>
      </c>
      <c r="CO1" s="74"/>
      <c r="CP1" s="74"/>
      <c r="CQ1" s="74"/>
      <c r="CR1" s="74"/>
      <c r="CS1" s="74"/>
      <c r="CT1" s="74"/>
      <c r="CU1" s="74"/>
      <c r="CV1" s="74"/>
      <c r="CW1" s="74"/>
      <c r="CX1" s="74" t="s">
        <v>34</v>
      </c>
      <c r="CY1" s="74"/>
      <c r="CZ1" s="74"/>
      <c r="DA1" s="74"/>
      <c r="DB1" s="74"/>
      <c r="DC1" s="74"/>
      <c r="DD1" s="74"/>
      <c r="DE1" s="74"/>
      <c r="DF1" s="74"/>
      <c r="DG1" s="74"/>
      <c r="DH1" s="74" t="s">
        <v>23</v>
      </c>
      <c r="DI1" s="74"/>
      <c r="DJ1" s="74"/>
      <c r="DK1" s="74"/>
      <c r="DL1" s="74"/>
      <c r="DM1" s="74"/>
      <c r="DN1" s="74"/>
      <c r="DO1" s="74"/>
      <c r="DP1" s="74"/>
      <c r="DQ1" s="74"/>
      <c r="DR1" s="74" t="s">
        <v>35</v>
      </c>
      <c r="DS1" s="74"/>
      <c r="DT1" s="74"/>
      <c r="DU1" s="74"/>
      <c r="DV1" s="74"/>
      <c r="DW1" s="74"/>
      <c r="DX1" s="74"/>
      <c r="DY1" s="74"/>
      <c r="DZ1" s="74"/>
      <c r="EA1" s="74"/>
      <c r="EB1" s="74" t="s">
        <v>36</v>
      </c>
      <c r="EC1" s="74"/>
      <c r="ED1" s="74"/>
      <c r="EE1" s="74"/>
      <c r="EF1" s="74"/>
      <c r="EG1" s="74"/>
      <c r="EH1" s="74"/>
      <c r="EI1" s="74"/>
      <c r="EJ1" s="74"/>
      <c r="EK1" s="74"/>
    </row>
    <row r="2" spans="1:277" ht="15.75" thickBot="1" x14ac:dyDescent="0.3">
      <c r="A2" s="10"/>
      <c r="B2" s="5"/>
      <c r="C2" s="5" t="s">
        <v>37</v>
      </c>
      <c r="D2" s="5" t="s">
        <v>19</v>
      </c>
      <c r="E2" s="5" t="s">
        <v>20</v>
      </c>
      <c r="F2" s="5" t="s">
        <v>21</v>
      </c>
      <c r="G2" s="13" t="s">
        <v>11</v>
      </c>
      <c r="H2" s="5" t="s">
        <v>46</v>
      </c>
      <c r="I2" s="5" t="s">
        <v>14</v>
      </c>
      <c r="J2" s="5" t="s">
        <v>12</v>
      </c>
      <c r="K2" s="14" t="s">
        <v>13</v>
      </c>
      <c r="L2" s="5"/>
      <c r="M2" s="5" t="s">
        <v>37</v>
      </c>
      <c r="N2" s="5" t="s">
        <v>19</v>
      </c>
      <c r="O2" s="5" t="s">
        <v>20</v>
      </c>
      <c r="P2" s="5" t="s">
        <v>21</v>
      </c>
      <c r="Q2" s="13" t="s">
        <v>11</v>
      </c>
      <c r="R2" s="5" t="s">
        <v>46</v>
      </c>
      <c r="S2" s="5" t="s">
        <v>14</v>
      </c>
      <c r="T2" s="5" t="s">
        <v>12</v>
      </c>
      <c r="U2" s="14" t="s">
        <v>13</v>
      </c>
      <c r="V2" s="5"/>
      <c r="W2" s="5" t="s">
        <v>37</v>
      </c>
      <c r="X2" s="5" t="s">
        <v>19</v>
      </c>
      <c r="Y2" s="5" t="s">
        <v>20</v>
      </c>
      <c r="Z2" s="5" t="s">
        <v>21</v>
      </c>
      <c r="AA2" s="13" t="s">
        <v>11</v>
      </c>
      <c r="AB2" s="5" t="s">
        <v>46</v>
      </c>
      <c r="AC2" s="5" t="s">
        <v>14</v>
      </c>
      <c r="AD2" s="5" t="s">
        <v>12</v>
      </c>
      <c r="AE2" s="14" t="s">
        <v>13</v>
      </c>
      <c r="AF2" s="5"/>
      <c r="AG2" s="5" t="s">
        <v>37</v>
      </c>
      <c r="AH2" s="5" t="s">
        <v>19</v>
      </c>
      <c r="AI2" s="5" t="s">
        <v>20</v>
      </c>
      <c r="AJ2" s="5" t="s">
        <v>21</v>
      </c>
      <c r="AK2" s="13" t="s">
        <v>11</v>
      </c>
      <c r="AL2" s="5" t="s">
        <v>46</v>
      </c>
      <c r="AM2" s="5" t="s">
        <v>14</v>
      </c>
      <c r="AN2" s="5" t="s">
        <v>12</v>
      </c>
      <c r="AO2" s="14" t="s">
        <v>13</v>
      </c>
      <c r="AP2" s="5"/>
      <c r="AQ2" s="5" t="s">
        <v>37</v>
      </c>
      <c r="AR2" s="5" t="s">
        <v>19</v>
      </c>
      <c r="AS2" s="5" t="s">
        <v>20</v>
      </c>
      <c r="AT2" s="5" t="s">
        <v>21</v>
      </c>
      <c r="AU2" s="13" t="s">
        <v>11</v>
      </c>
      <c r="AV2" s="5" t="s">
        <v>46</v>
      </c>
      <c r="AW2" s="5" t="s">
        <v>14</v>
      </c>
      <c r="AX2" s="5" t="s">
        <v>12</v>
      </c>
      <c r="AY2" s="14" t="s">
        <v>13</v>
      </c>
      <c r="AZ2" s="5"/>
      <c r="BA2" s="5" t="s">
        <v>37</v>
      </c>
      <c r="BB2" s="5" t="s">
        <v>19</v>
      </c>
      <c r="BC2" s="5" t="s">
        <v>20</v>
      </c>
      <c r="BD2" s="5" t="s">
        <v>21</v>
      </c>
      <c r="BE2" s="13" t="s">
        <v>11</v>
      </c>
      <c r="BF2" s="5" t="s">
        <v>46</v>
      </c>
      <c r="BG2" s="5" t="s">
        <v>14</v>
      </c>
      <c r="BH2" s="5" t="s">
        <v>12</v>
      </c>
      <c r="BI2" s="14" t="s">
        <v>13</v>
      </c>
      <c r="BJ2" s="5"/>
      <c r="BK2" s="5" t="s">
        <v>37</v>
      </c>
      <c r="BL2" s="5" t="s">
        <v>19</v>
      </c>
      <c r="BM2" s="5" t="s">
        <v>20</v>
      </c>
      <c r="BN2" s="5" t="s">
        <v>21</v>
      </c>
      <c r="BO2" s="13" t="s">
        <v>11</v>
      </c>
      <c r="BP2" s="5" t="s">
        <v>46</v>
      </c>
      <c r="BQ2" s="5" t="s">
        <v>14</v>
      </c>
      <c r="BR2" s="5" t="s">
        <v>12</v>
      </c>
      <c r="BS2" s="14" t="s">
        <v>13</v>
      </c>
      <c r="BT2" s="5"/>
      <c r="BU2" s="5" t="s">
        <v>37</v>
      </c>
      <c r="BV2" s="5" t="s">
        <v>19</v>
      </c>
      <c r="BW2" s="5" t="s">
        <v>20</v>
      </c>
      <c r="BX2" s="5" t="s">
        <v>21</v>
      </c>
      <c r="BY2" s="13" t="s">
        <v>11</v>
      </c>
      <c r="BZ2" s="5" t="s">
        <v>46</v>
      </c>
      <c r="CA2" s="5" t="s">
        <v>14</v>
      </c>
      <c r="CB2" s="5" t="s">
        <v>12</v>
      </c>
      <c r="CC2" s="14" t="s">
        <v>13</v>
      </c>
      <c r="CD2" s="5"/>
      <c r="CE2" s="5" t="s">
        <v>37</v>
      </c>
      <c r="CF2" s="5" t="s">
        <v>19</v>
      </c>
      <c r="CG2" s="5" t="s">
        <v>20</v>
      </c>
      <c r="CH2" s="5" t="s">
        <v>21</v>
      </c>
      <c r="CI2" s="13" t="s">
        <v>11</v>
      </c>
      <c r="CJ2" s="5" t="s">
        <v>46</v>
      </c>
      <c r="CK2" s="5" t="s">
        <v>14</v>
      </c>
      <c r="CL2" s="5" t="s">
        <v>12</v>
      </c>
      <c r="CM2" s="14" t="s">
        <v>13</v>
      </c>
      <c r="CN2" s="5"/>
      <c r="CO2" s="5" t="s">
        <v>37</v>
      </c>
      <c r="CP2" s="5" t="s">
        <v>19</v>
      </c>
      <c r="CQ2" s="5" t="s">
        <v>20</v>
      </c>
      <c r="CR2" s="5" t="s">
        <v>21</v>
      </c>
      <c r="CS2" s="13" t="s">
        <v>11</v>
      </c>
      <c r="CT2" s="5" t="s">
        <v>46</v>
      </c>
      <c r="CU2" s="5" t="s">
        <v>14</v>
      </c>
      <c r="CV2" s="5" t="s">
        <v>12</v>
      </c>
      <c r="CW2" s="14" t="s">
        <v>13</v>
      </c>
      <c r="CX2" s="5"/>
      <c r="CY2" s="5" t="s">
        <v>37</v>
      </c>
      <c r="CZ2" s="5" t="s">
        <v>19</v>
      </c>
      <c r="DA2" s="5" t="s">
        <v>20</v>
      </c>
      <c r="DB2" s="5" t="s">
        <v>21</v>
      </c>
      <c r="DC2" s="13" t="s">
        <v>11</v>
      </c>
      <c r="DD2" s="5" t="s">
        <v>46</v>
      </c>
      <c r="DE2" s="5" t="s">
        <v>14</v>
      </c>
      <c r="DF2" s="5" t="s">
        <v>12</v>
      </c>
      <c r="DG2" s="14" t="s">
        <v>13</v>
      </c>
      <c r="DH2" s="5"/>
      <c r="DI2" s="5" t="s">
        <v>37</v>
      </c>
      <c r="DJ2" s="5" t="s">
        <v>19</v>
      </c>
      <c r="DK2" s="5" t="s">
        <v>20</v>
      </c>
      <c r="DL2" s="5" t="s">
        <v>21</v>
      </c>
      <c r="DM2" s="13" t="s">
        <v>11</v>
      </c>
      <c r="DN2" s="5" t="s">
        <v>46</v>
      </c>
      <c r="DO2" s="5" t="s">
        <v>14</v>
      </c>
      <c r="DP2" s="5" t="s">
        <v>12</v>
      </c>
      <c r="DQ2" s="14" t="s">
        <v>13</v>
      </c>
      <c r="DR2" s="5"/>
      <c r="DS2" s="5" t="s">
        <v>37</v>
      </c>
      <c r="DT2" s="5" t="s">
        <v>19</v>
      </c>
      <c r="DU2" s="5" t="s">
        <v>20</v>
      </c>
      <c r="DV2" s="5" t="s">
        <v>21</v>
      </c>
      <c r="DW2" s="13" t="s">
        <v>11</v>
      </c>
      <c r="DX2" s="5" t="s">
        <v>46</v>
      </c>
      <c r="DY2" s="5" t="s">
        <v>14</v>
      </c>
      <c r="DZ2" s="5" t="s">
        <v>12</v>
      </c>
      <c r="EA2" s="14" t="s">
        <v>13</v>
      </c>
      <c r="EB2" s="5"/>
      <c r="EC2" s="5" t="s">
        <v>37</v>
      </c>
      <c r="ED2" s="5" t="s">
        <v>19</v>
      </c>
      <c r="EE2" s="5" t="s">
        <v>20</v>
      </c>
      <c r="EF2" s="5" t="s">
        <v>21</v>
      </c>
      <c r="EG2" s="13" t="s">
        <v>11</v>
      </c>
      <c r="EH2" s="5" t="s">
        <v>46</v>
      </c>
      <c r="EI2" s="5" t="s">
        <v>14</v>
      </c>
      <c r="EJ2" s="5" t="s">
        <v>12</v>
      </c>
      <c r="EK2" s="14" t="s">
        <v>13</v>
      </c>
    </row>
    <row r="3" spans="1:277" ht="75" customHeight="1" x14ac:dyDescent="0.25">
      <c r="A3" s="56" t="s">
        <v>15</v>
      </c>
      <c r="B3" s="2" t="s">
        <v>41</v>
      </c>
      <c r="C3" s="2">
        <v>562</v>
      </c>
      <c r="D3" s="2">
        <v>80.56</v>
      </c>
      <c r="E3" s="2">
        <v>15.01</v>
      </c>
      <c r="F3" s="2">
        <v>450</v>
      </c>
      <c r="G3" s="15"/>
      <c r="H3" s="16"/>
      <c r="I3" s="16"/>
      <c r="J3" s="16"/>
      <c r="K3" s="17"/>
      <c r="L3" s="2" t="s">
        <v>41</v>
      </c>
      <c r="M3" s="2">
        <v>630</v>
      </c>
      <c r="N3" s="2">
        <v>52.94</v>
      </c>
      <c r="O3" s="2">
        <v>39.18</v>
      </c>
      <c r="P3" s="2">
        <v>250</v>
      </c>
      <c r="Q3" s="15"/>
      <c r="R3" s="16"/>
      <c r="S3" s="16"/>
      <c r="T3" s="16"/>
      <c r="U3" s="17"/>
      <c r="V3" s="2" t="s">
        <v>41</v>
      </c>
      <c r="W3" s="2">
        <v>811</v>
      </c>
      <c r="X3" s="2">
        <v>83.62</v>
      </c>
      <c r="Y3" s="2">
        <v>33.14</v>
      </c>
      <c r="Z3" s="2">
        <v>700</v>
      </c>
      <c r="AA3" s="15"/>
      <c r="AB3" s="16"/>
      <c r="AC3" s="16"/>
      <c r="AD3" s="16"/>
      <c r="AE3" s="17"/>
      <c r="AF3" s="2" t="s">
        <v>41</v>
      </c>
      <c r="AG3" s="2">
        <v>573</v>
      </c>
      <c r="AH3" s="2">
        <v>45.62</v>
      </c>
      <c r="AI3" s="2">
        <v>30.15</v>
      </c>
      <c r="AJ3" s="2">
        <v>450</v>
      </c>
      <c r="AK3" s="15"/>
      <c r="AL3" s="16"/>
      <c r="AM3" s="16"/>
      <c r="AN3" s="16"/>
      <c r="AO3" s="17"/>
      <c r="AP3" s="2" t="s">
        <v>41</v>
      </c>
      <c r="AQ3" s="2">
        <v>704</v>
      </c>
      <c r="AR3" s="2">
        <v>86.9</v>
      </c>
      <c r="AS3" s="2">
        <v>26.53</v>
      </c>
      <c r="AT3" s="2">
        <v>450</v>
      </c>
      <c r="AU3" s="63">
        <v>281</v>
      </c>
      <c r="AV3" s="64">
        <v>50</v>
      </c>
      <c r="AW3" s="64">
        <v>112</v>
      </c>
      <c r="AX3" s="64">
        <v>0</v>
      </c>
      <c r="AY3" s="65">
        <v>21</v>
      </c>
      <c r="AZ3" s="2" t="s">
        <v>41</v>
      </c>
      <c r="BA3" s="2">
        <v>414</v>
      </c>
      <c r="BB3" s="2">
        <v>60.49</v>
      </c>
      <c r="BC3" s="2">
        <v>9.2799999999999994</v>
      </c>
      <c r="BD3" s="2">
        <v>450</v>
      </c>
      <c r="BE3" s="63">
        <v>175</v>
      </c>
      <c r="BF3" s="64">
        <v>38</v>
      </c>
      <c r="BG3" s="64">
        <v>101</v>
      </c>
      <c r="BH3" s="64">
        <v>0</v>
      </c>
      <c r="BI3" s="65">
        <v>15</v>
      </c>
      <c r="BJ3" s="2" t="s">
        <v>41</v>
      </c>
      <c r="BK3" s="2">
        <v>1521</v>
      </c>
      <c r="BL3" s="2">
        <v>151.37</v>
      </c>
      <c r="BM3" s="2">
        <v>56.42</v>
      </c>
      <c r="BN3" s="2">
        <v>450</v>
      </c>
      <c r="BO3" s="15">
        <v>552</v>
      </c>
      <c r="BP3" s="16">
        <v>42</v>
      </c>
      <c r="BQ3" s="16">
        <v>101</v>
      </c>
      <c r="BR3" s="16">
        <v>0</v>
      </c>
      <c r="BS3" s="17">
        <v>17</v>
      </c>
      <c r="BT3" s="2" t="s">
        <v>41</v>
      </c>
      <c r="BU3" s="2">
        <v>1400</v>
      </c>
      <c r="BV3" s="2">
        <v>142.27000000000001</v>
      </c>
      <c r="BW3" s="2">
        <v>53.59</v>
      </c>
      <c r="BX3" s="2">
        <v>700</v>
      </c>
      <c r="BY3" s="15"/>
      <c r="BZ3" s="16"/>
      <c r="CA3" s="16"/>
      <c r="CB3" s="16"/>
      <c r="CC3" s="17"/>
      <c r="CD3" s="2" t="s">
        <v>41</v>
      </c>
      <c r="CE3" s="2">
        <v>1914</v>
      </c>
      <c r="CF3" s="2">
        <v>186.88</v>
      </c>
      <c r="CG3" s="2">
        <v>74.44</v>
      </c>
      <c r="CH3" s="2">
        <v>700</v>
      </c>
      <c r="CI3" s="63">
        <v>425</v>
      </c>
      <c r="CJ3" s="64">
        <v>45</v>
      </c>
      <c r="CK3" s="64">
        <v>102</v>
      </c>
      <c r="CL3" s="64">
        <v>0</v>
      </c>
      <c r="CM3" s="65">
        <v>15</v>
      </c>
      <c r="CN3" s="2" t="s">
        <v>41</v>
      </c>
      <c r="CO3" s="2">
        <v>1209</v>
      </c>
      <c r="CP3" s="2">
        <v>114.68</v>
      </c>
      <c r="CQ3" s="2">
        <v>61.64</v>
      </c>
      <c r="CR3" s="2">
        <v>750</v>
      </c>
      <c r="CS3" s="63">
        <v>553</v>
      </c>
      <c r="CT3" s="64">
        <v>40</v>
      </c>
      <c r="CU3" s="64">
        <v>101</v>
      </c>
      <c r="CV3" s="64">
        <v>0</v>
      </c>
      <c r="CW3" s="65">
        <v>16</v>
      </c>
      <c r="CX3" s="2" t="s">
        <v>41</v>
      </c>
      <c r="CY3" s="2">
        <v>1174</v>
      </c>
      <c r="CZ3" s="2">
        <v>109.05</v>
      </c>
      <c r="DA3" s="2">
        <v>66.95</v>
      </c>
      <c r="DB3" s="2">
        <v>1150</v>
      </c>
      <c r="DC3" s="15">
        <v>519</v>
      </c>
      <c r="DD3" s="16">
        <v>38</v>
      </c>
      <c r="DE3" s="16">
        <v>100</v>
      </c>
      <c r="DF3" s="16">
        <v>0</v>
      </c>
      <c r="DG3" s="17">
        <v>15</v>
      </c>
      <c r="DH3" s="2" t="s">
        <v>41</v>
      </c>
      <c r="DI3" s="2">
        <v>1121</v>
      </c>
      <c r="DJ3" s="2">
        <v>120.82</v>
      </c>
      <c r="DK3" s="2">
        <v>51.1</v>
      </c>
      <c r="DL3" s="2">
        <v>900</v>
      </c>
      <c r="DM3" s="15"/>
      <c r="DN3" s="16"/>
      <c r="DO3" s="16"/>
      <c r="DP3" s="16"/>
      <c r="DQ3" s="17"/>
      <c r="DR3" s="2" t="s">
        <v>41</v>
      </c>
      <c r="DS3" s="2">
        <v>1306</v>
      </c>
      <c r="DT3" s="2">
        <v>152.51</v>
      </c>
      <c r="DU3" s="2">
        <v>56.73</v>
      </c>
      <c r="DV3" s="2">
        <v>700</v>
      </c>
      <c r="DW3" s="63">
        <v>691</v>
      </c>
      <c r="DX3" s="64">
        <v>61</v>
      </c>
      <c r="DY3" s="64">
        <v>105</v>
      </c>
      <c r="DZ3" s="64">
        <v>0</v>
      </c>
      <c r="EA3" s="65">
        <v>21</v>
      </c>
      <c r="EB3" s="2" t="s">
        <v>41</v>
      </c>
      <c r="EC3" s="2">
        <v>1531</v>
      </c>
      <c r="ED3" s="2">
        <v>145.19</v>
      </c>
      <c r="EE3" s="2">
        <v>60.81</v>
      </c>
      <c r="EF3" s="2">
        <v>1750</v>
      </c>
      <c r="EG3" s="15"/>
      <c r="EH3" s="16"/>
      <c r="EI3" s="16"/>
      <c r="EJ3" s="16"/>
      <c r="EK3" s="17"/>
    </row>
    <row r="4" spans="1:277" s="4" customFormat="1" ht="75" customHeight="1" x14ac:dyDescent="0.25">
      <c r="A4" s="61" t="s">
        <v>17</v>
      </c>
      <c r="B4" s="55" t="s">
        <v>42</v>
      </c>
      <c r="C4" s="55">
        <v>754</v>
      </c>
      <c r="D4" s="55">
        <v>80.87</v>
      </c>
      <c r="E4" s="55">
        <v>32.380000000000003</v>
      </c>
      <c r="F4" s="55">
        <v>1250</v>
      </c>
      <c r="G4" s="18">
        <v>1117</v>
      </c>
      <c r="H4" s="19">
        <v>230</v>
      </c>
      <c r="I4" s="19">
        <v>112</v>
      </c>
      <c r="J4" s="19">
        <v>0</v>
      </c>
      <c r="K4" s="20">
        <v>102</v>
      </c>
      <c r="L4" s="55" t="s">
        <v>42</v>
      </c>
      <c r="M4" s="55">
        <v>0</v>
      </c>
      <c r="N4" s="55">
        <v>0</v>
      </c>
      <c r="O4" s="55">
        <v>0</v>
      </c>
      <c r="P4" s="55">
        <v>0</v>
      </c>
      <c r="Q4" s="18">
        <v>0</v>
      </c>
      <c r="R4" s="19">
        <v>0</v>
      </c>
      <c r="S4" s="19">
        <v>0</v>
      </c>
      <c r="T4" s="19">
        <v>0</v>
      </c>
      <c r="U4" s="20">
        <v>0</v>
      </c>
      <c r="V4" s="55" t="s">
        <v>42</v>
      </c>
      <c r="W4" s="55">
        <v>799</v>
      </c>
      <c r="X4" s="55">
        <v>84.1</v>
      </c>
      <c r="Y4" s="55">
        <v>36.270000000000003</v>
      </c>
      <c r="Z4" s="55">
        <v>1250</v>
      </c>
      <c r="AA4" s="18">
        <v>1019</v>
      </c>
      <c r="AB4" s="19">
        <v>200</v>
      </c>
      <c r="AC4" s="19">
        <v>115</v>
      </c>
      <c r="AD4" s="19">
        <v>0</v>
      </c>
      <c r="AE4" s="20">
        <v>96</v>
      </c>
      <c r="AF4" s="55" t="s">
        <v>42</v>
      </c>
      <c r="AG4" s="55">
        <v>10</v>
      </c>
      <c r="AH4" s="55">
        <v>1.5</v>
      </c>
      <c r="AI4" s="55">
        <v>1</v>
      </c>
      <c r="AJ4" s="55">
        <v>500</v>
      </c>
      <c r="AK4" s="18">
        <v>0</v>
      </c>
      <c r="AL4" s="19">
        <v>0</v>
      </c>
      <c r="AM4" s="19">
        <v>0</v>
      </c>
      <c r="AN4" s="19">
        <v>0</v>
      </c>
      <c r="AO4" s="20">
        <v>0</v>
      </c>
      <c r="AP4" s="55" t="s">
        <v>42</v>
      </c>
      <c r="AQ4" s="55">
        <v>90</v>
      </c>
      <c r="AR4" s="55">
        <v>20.399999999999999</v>
      </c>
      <c r="AS4" s="55">
        <v>1.58</v>
      </c>
      <c r="AT4" s="55">
        <v>250</v>
      </c>
      <c r="AU4" s="18">
        <v>667</v>
      </c>
      <c r="AV4" s="19">
        <v>130</v>
      </c>
      <c r="AW4" s="19">
        <v>115</v>
      </c>
      <c r="AX4" s="19">
        <v>0</v>
      </c>
      <c r="AY4" s="20">
        <v>63</v>
      </c>
      <c r="AZ4" s="55" t="s">
        <v>42</v>
      </c>
      <c r="BA4" s="55">
        <v>725</v>
      </c>
      <c r="BB4" s="55">
        <v>46.22</v>
      </c>
      <c r="BC4" s="55">
        <v>36.24</v>
      </c>
      <c r="BD4" s="55">
        <v>0</v>
      </c>
      <c r="BE4" s="18">
        <v>724</v>
      </c>
      <c r="BF4" s="19">
        <v>108</v>
      </c>
      <c r="BG4" s="19">
        <v>126</v>
      </c>
      <c r="BH4" s="19">
        <v>39</v>
      </c>
      <c r="BI4" s="20">
        <v>0</v>
      </c>
      <c r="BJ4" s="55" t="s">
        <v>42</v>
      </c>
      <c r="BK4" s="55">
        <v>0</v>
      </c>
      <c r="BL4" s="55">
        <v>0</v>
      </c>
      <c r="BM4" s="55">
        <v>0</v>
      </c>
      <c r="BN4" s="55">
        <v>500</v>
      </c>
      <c r="BO4" s="18">
        <v>645</v>
      </c>
      <c r="BP4" s="19">
        <v>98</v>
      </c>
      <c r="BQ4" s="19">
        <v>126</v>
      </c>
      <c r="BR4" s="19">
        <v>28</v>
      </c>
      <c r="BS4" s="20">
        <v>0</v>
      </c>
      <c r="BT4" s="55" t="s">
        <v>42</v>
      </c>
      <c r="BU4" s="55">
        <v>0</v>
      </c>
      <c r="BV4" s="55">
        <v>0</v>
      </c>
      <c r="BW4" s="55">
        <v>0</v>
      </c>
      <c r="BX4" s="55">
        <v>0</v>
      </c>
      <c r="BY4" s="18">
        <v>0</v>
      </c>
      <c r="BZ4" s="19">
        <v>0</v>
      </c>
      <c r="CA4" s="19">
        <v>0</v>
      </c>
      <c r="CB4" s="19">
        <v>0</v>
      </c>
      <c r="CC4" s="20">
        <v>0</v>
      </c>
      <c r="CD4" s="55" t="s">
        <v>42</v>
      </c>
      <c r="CE4" s="55">
        <v>85</v>
      </c>
      <c r="CF4" s="55">
        <v>19.649999999999999</v>
      </c>
      <c r="CG4" s="55">
        <v>1.08</v>
      </c>
      <c r="CH4" s="55">
        <v>500</v>
      </c>
      <c r="CI4" s="18">
        <v>973</v>
      </c>
      <c r="CJ4" s="19">
        <v>153</v>
      </c>
      <c r="CK4" s="19">
        <v>127</v>
      </c>
      <c r="CL4" s="19">
        <v>0</v>
      </c>
      <c r="CM4" s="20">
        <v>64</v>
      </c>
      <c r="CN4" s="55" t="s">
        <v>42</v>
      </c>
      <c r="CO4" s="55">
        <v>0</v>
      </c>
      <c r="CP4" s="55">
        <v>0</v>
      </c>
      <c r="CQ4" s="55">
        <v>0</v>
      </c>
      <c r="CR4" s="55">
        <v>0</v>
      </c>
      <c r="CS4" s="18">
        <v>630</v>
      </c>
      <c r="CT4" s="19">
        <v>115</v>
      </c>
      <c r="CU4" s="19">
        <v>118</v>
      </c>
      <c r="CV4" s="19">
        <v>33</v>
      </c>
      <c r="CW4" s="20">
        <v>0</v>
      </c>
      <c r="CX4" s="55" t="s">
        <v>42</v>
      </c>
      <c r="CY4" s="55">
        <v>0</v>
      </c>
      <c r="CZ4" s="55">
        <v>0</v>
      </c>
      <c r="DA4" s="55">
        <v>0</v>
      </c>
      <c r="DB4" s="55">
        <v>500</v>
      </c>
      <c r="DC4" s="18">
        <v>1137</v>
      </c>
      <c r="DD4" s="19">
        <v>194</v>
      </c>
      <c r="DE4" s="19">
        <v>121</v>
      </c>
      <c r="DF4" s="19">
        <v>0</v>
      </c>
      <c r="DG4" s="20">
        <v>95</v>
      </c>
      <c r="DH4" s="55" t="s">
        <v>42</v>
      </c>
      <c r="DI4" s="55">
        <v>65</v>
      </c>
      <c r="DJ4" s="55">
        <v>14.76</v>
      </c>
      <c r="DK4" s="55">
        <v>0.88</v>
      </c>
      <c r="DL4" s="55">
        <v>0</v>
      </c>
      <c r="DM4" s="18">
        <v>646</v>
      </c>
      <c r="DN4" s="19">
        <v>71</v>
      </c>
      <c r="DO4" s="19">
        <v>100</v>
      </c>
      <c r="DP4" s="19">
        <v>18</v>
      </c>
      <c r="DQ4" s="20">
        <v>0</v>
      </c>
      <c r="DR4" s="55" t="s">
        <v>42</v>
      </c>
      <c r="DS4" s="55">
        <v>0</v>
      </c>
      <c r="DT4" s="55">
        <v>0</v>
      </c>
      <c r="DU4" s="55">
        <v>0</v>
      </c>
      <c r="DV4" s="55">
        <v>0</v>
      </c>
      <c r="DW4" s="18">
        <v>870</v>
      </c>
      <c r="DX4" s="19">
        <v>151</v>
      </c>
      <c r="DY4" s="19">
        <v>121</v>
      </c>
      <c r="DZ4" s="19">
        <v>47</v>
      </c>
      <c r="EA4" s="20">
        <v>0</v>
      </c>
      <c r="EB4" s="55" t="s">
        <v>42</v>
      </c>
      <c r="EC4" s="55">
        <v>312</v>
      </c>
      <c r="ED4" s="55">
        <v>43.44</v>
      </c>
      <c r="EE4" s="55">
        <v>19</v>
      </c>
      <c r="EF4" s="55">
        <v>500</v>
      </c>
      <c r="EG4" s="18">
        <v>724</v>
      </c>
      <c r="EH4" s="19">
        <v>171</v>
      </c>
      <c r="EI4" s="19">
        <v>103</v>
      </c>
      <c r="EJ4" s="19">
        <v>0</v>
      </c>
      <c r="EK4" s="20">
        <v>82</v>
      </c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  <c r="IS4" s="24"/>
      <c r="IT4" s="24"/>
      <c r="IU4" s="24"/>
      <c r="IV4" s="24"/>
      <c r="IW4" s="24"/>
      <c r="IX4" s="24"/>
      <c r="IY4" s="24"/>
      <c r="IZ4" s="24"/>
      <c r="JA4" s="24"/>
      <c r="JB4" s="24"/>
      <c r="JC4" s="24"/>
      <c r="JD4" s="24"/>
      <c r="JE4" s="24"/>
      <c r="JF4" s="24"/>
      <c r="JG4" s="24"/>
      <c r="JH4" s="24"/>
      <c r="JI4" s="24"/>
      <c r="JJ4" s="24"/>
      <c r="JK4" s="24"/>
      <c r="JL4" s="24"/>
      <c r="JM4" s="24"/>
      <c r="JN4" s="24"/>
      <c r="JO4" s="24"/>
      <c r="JP4" s="24"/>
      <c r="JQ4" s="24"/>
    </row>
    <row r="5" spans="1:277" ht="75" customHeight="1" x14ac:dyDescent="0.25">
      <c r="A5" s="9" t="s">
        <v>18</v>
      </c>
      <c r="B5" s="2" t="s">
        <v>43</v>
      </c>
      <c r="C5" s="2">
        <v>1346</v>
      </c>
      <c r="D5" s="2">
        <v>96.28</v>
      </c>
      <c r="E5" s="2">
        <v>91.52</v>
      </c>
      <c r="F5" s="2">
        <v>500</v>
      </c>
      <c r="G5" s="15"/>
      <c r="H5" s="16"/>
      <c r="I5" s="16"/>
      <c r="J5" s="16"/>
      <c r="K5" s="17"/>
      <c r="L5" s="2" t="s">
        <v>43</v>
      </c>
      <c r="M5" s="2">
        <v>719</v>
      </c>
      <c r="N5" s="2">
        <v>91.3</v>
      </c>
      <c r="O5" s="2">
        <v>41.56</v>
      </c>
      <c r="P5" s="2">
        <v>750</v>
      </c>
      <c r="Q5" s="15"/>
      <c r="R5" s="16"/>
      <c r="S5" s="16"/>
      <c r="T5" s="16"/>
      <c r="U5" s="17"/>
      <c r="V5" s="2" t="s">
        <v>43</v>
      </c>
      <c r="W5" s="2">
        <v>1547</v>
      </c>
      <c r="X5" s="2">
        <v>113.21</v>
      </c>
      <c r="Y5" s="2">
        <v>76.02</v>
      </c>
      <c r="Z5" s="2">
        <v>500</v>
      </c>
      <c r="AA5" s="15"/>
      <c r="AB5" s="16"/>
      <c r="AC5" s="16"/>
      <c r="AD5" s="16"/>
      <c r="AE5" s="17"/>
      <c r="AF5" s="2" t="s">
        <v>43</v>
      </c>
      <c r="AG5" s="2">
        <v>1697</v>
      </c>
      <c r="AH5" s="2">
        <v>216.35</v>
      </c>
      <c r="AI5" s="2">
        <v>71.599999999999994</v>
      </c>
      <c r="AJ5" s="2">
        <v>250</v>
      </c>
      <c r="AK5" s="15"/>
      <c r="AL5" s="16"/>
      <c r="AM5" s="16"/>
      <c r="AN5" s="16"/>
      <c r="AO5" s="17"/>
      <c r="AP5" s="2" t="s">
        <v>43</v>
      </c>
      <c r="AQ5" s="2">
        <v>1906</v>
      </c>
      <c r="AR5" s="2">
        <v>158.08000000000001</v>
      </c>
      <c r="AS5" s="2">
        <v>86.43</v>
      </c>
      <c r="AT5" s="2">
        <v>750</v>
      </c>
      <c r="AU5" s="15"/>
      <c r="AV5" s="16"/>
      <c r="AW5" s="16"/>
      <c r="AX5" s="16"/>
      <c r="AY5" s="17"/>
      <c r="AZ5" s="2" t="s">
        <v>43</v>
      </c>
      <c r="BA5" s="2">
        <v>888</v>
      </c>
      <c r="BB5" s="2">
        <v>127.51</v>
      </c>
      <c r="BC5" s="2">
        <v>31.78</v>
      </c>
      <c r="BD5" s="2">
        <v>100</v>
      </c>
      <c r="BE5" s="15"/>
      <c r="BF5" s="16"/>
      <c r="BG5" s="16"/>
      <c r="BH5" s="16"/>
      <c r="BI5" s="17"/>
      <c r="BJ5" s="2" t="s">
        <v>43</v>
      </c>
      <c r="BK5" s="2">
        <v>1865</v>
      </c>
      <c r="BL5" s="2">
        <v>217.54</v>
      </c>
      <c r="BM5" s="2">
        <v>52.16</v>
      </c>
      <c r="BN5" s="2">
        <v>0</v>
      </c>
      <c r="BO5" s="15"/>
      <c r="BP5" s="16"/>
      <c r="BQ5" s="16"/>
      <c r="BR5" s="16"/>
      <c r="BS5" s="17"/>
      <c r="BT5" s="2" t="s">
        <v>43</v>
      </c>
      <c r="BU5" s="2">
        <v>814</v>
      </c>
      <c r="BV5" s="2">
        <v>53.84</v>
      </c>
      <c r="BW5" s="2">
        <v>53.8</v>
      </c>
      <c r="BX5" s="2">
        <v>1000</v>
      </c>
      <c r="BY5" s="15"/>
      <c r="BZ5" s="16"/>
      <c r="CA5" s="16"/>
      <c r="CB5" s="16"/>
      <c r="CC5" s="17"/>
      <c r="CD5" s="2" t="s">
        <v>43</v>
      </c>
      <c r="CE5" s="2">
        <v>1530</v>
      </c>
      <c r="CF5" s="2">
        <v>135.44</v>
      </c>
      <c r="CG5" s="2">
        <v>71.010000000000005</v>
      </c>
      <c r="CH5" s="2">
        <v>500</v>
      </c>
      <c r="CI5" s="15"/>
      <c r="CJ5" s="16"/>
      <c r="CK5" s="16"/>
      <c r="CL5" s="16"/>
      <c r="CM5" s="17"/>
      <c r="CN5" s="2" t="s">
        <v>43</v>
      </c>
      <c r="CO5" s="2">
        <v>1930</v>
      </c>
      <c r="CP5" s="2">
        <v>286.32</v>
      </c>
      <c r="CQ5" s="2">
        <v>132.80000000000001</v>
      </c>
      <c r="CR5" s="2">
        <v>800</v>
      </c>
      <c r="CS5" s="15"/>
      <c r="CT5" s="16"/>
      <c r="CU5" s="16"/>
      <c r="CV5" s="16"/>
      <c r="CW5" s="17"/>
      <c r="CX5" s="2" t="s">
        <v>43</v>
      </c>
      <c r="CY5" s="2">
        <v>1365</v>
      </c>
      <c r="CZ5" s="2">
        <v>203.69</v>
      </c>
      <c r="DA5" s="2">
        <v>57.21</v>
      </c>
      <c r="DB5" s="2">
        <v>750</v>
      </c>
      <c r="DC5" s="15"/>
      <c r="DD5" s="16"/>
      <c r="DE5" s="16"/>
      <c r="DF5" s="16"/>
      <c r="DG5" s="17"/>
      <c r="DH5" s="2" t="s">
        <v>43</v>
      </c>
      <c r="DI5" s="2">
        <v>2225</v>
      </c>
      <c r="DJ5" s="2">
        <v>230.35</v>
      </c>
      <c r="DK5" s="2">
        <v>78.599999999999994</v>
      </c>
      <c r="DL5" s="2">
        <v>250</v>
      </c>
      <c r="DM5" s="15"/>
      <c r="DN5" s="16"/>
      <c r="DO5" s="16"/>
      <c r="DP5" s="16"/>
      <c r="DQ5" s="17"/>
      <c r="DR5" s="2" t="s">
        <v>43</v>
      </c>
      <c r="DS5" s="2">
        <v>1782</v>
      </c>
      <c r="DT5" s="2">
        <v>236.3</v>
      </c>
      <c r="DU5" s="2">
        <v>44.38</v>
      </c>
      <c r="DV5" s="2">
        <v>500</v>
      </c>
      <c r="DW5" s="15"/>
      <c r="DX5" s="16"/>
      <c r="DY5" s="16"/>
      <c r="DZ5" s="16"/>
      <c r="EA5" s="17"/>
      <c r="EB5" s="2" t="s">
        <v>43</v>
      </c>
      <c r="EC5" s="2">
        <v>1856</v>
      </c>
      <c r="ED5" s="2">
        <v>134.47999999999999</v>
      </c>
      <c r="EE5" s="2">
        <v>79.48</v>
      </c>
      <c r="EF5" s="2">
        <v>500</v>
      </c>
      <c r="EG5" s="15"/>
      <c r="EH5" s="16"/>
      <c r="EI5" s="16"/>
      <c r="EJ5" s="16"/>
      <c r="EK5" s="17"/>
    </row>
    <row r="6" spans="1:277" s="4" customFormat="1" ht="37.5" customHeight="1" x14ac:dyDescent="0.25">
      <c r="A6" s="75" t="s">
        <v>17</v>
      </c>
      <c r="B6" s="76" t="s">
        <v>42</v>
      </c>
      <c r="C6" s="55">
        <v>0</v>
      </c>
      <c r="D6" s="55">
        <v>0</v>
      </c>
      <c r="E6" s="55">
        <v>0</v>
      </c>
      <c r="F6" s="55">
        <v>0</v>
      </c>
      <c r="G6" s="18">
        <v>0</v>
      </c>
      <c r="H6" s="19">
        <v>0</v>
      </c>
      <c r="I6" s="19">
        <v>0</v>
      </c>
      <c r="J6" s="19">
        <v>0</v>
      </c>
      <c r="K6" s="20">
        <v>0</v>
      </c>
      <c r="L6" s="76" t="s">
        <v>42</v>
      </c>
      <c r="M6" s="55">
        <v>989</v>
      </c>
      <c r="N6" s="55">
        <v>95.11</v>
      </c>
      <c r="O6" s="55">
        <v>39.43</v>
      </c>
      <c r="P6" s="55">
        <v>1000</v>
      </c>
      <c r="Q6" s="18">
        <v>1559</v>
      </c>
      <c r="R6" s="19">
        <v>280</v>
      </c>
      <c r="S6" s="19">
        <v>118</v>
      </c>
      <c r="T6" s="19">
        <v>0</v>
      </c>
      <c r="U6" s="20">
        <v>119</v>
      </c>
      <c r="V6" s="76" t="s">
        <v>42</v>
      </c>
      <c r="W6" s="55">
        <v>0</v>
      </c>
      <c r="X6" s="55">
        <v>0</v>
      </c>
      <c r="Y6" s="55">
        <v>0</v>
      </c>
      <c r="Z6" s="55">
        <v>0</v>
      </c>
      <c r="AA6" s="18">
        <v>488</v>
      </c>
      <c r="AB6" s="19">
        <v>90</v>
      </c>
      <c r="AC6" s="19">
        <v>112</v>
      </c>
      <c r="AD6" s="19">
        <v>24</v>
      </c>
      <c r="AE6" s="20">
        <v>0</v>
      </c>
      <c r="AF6" s="76" t="s">
        <v>42</v>
      </c>
      <c r="AG6" s="55">
        <v>216</v>
      </c>
      <c r="AH6" s="55">
        <v>25.25</v>
      </c>
      <c r="AI6" s="55">
        <v>5.0999999999999996</v>
      </c>
      <c r="AJ6" s="55">
        <v>250</v>
      </c>
      <c r="AK6" s="18">
        <v>451</v>
      </c>
      <c r="AL6" s="19">
        <v>80</v>
      </c>
      <c r="AM6" s="19">
        <v>112</v>
      </c>
      <c r="AN6" s="19">
        <v>0</v>
      </c>
      <c r="AO6" s="20">
        <v>36</v>
      </c>
      <c r="AP6" s="76" t="s">
        <v>42</v>
      </c>
      <c r="AQ6" s="55">
        <v>101</v>
      </c>
      <c r="AR6" s="55">
        <v>13.98</v>
      </c>
      <c r="AS6" s="55">
        <v>6</v>
      </c>
      <c r="AT6" s="55">
        <v>250</v>
      </c>
      <c r="AU6" s="18">
        <v>550</v>
      </c>
      <c r="AV6" s="19">
        <v>110</v>
      </c>
      <c r="AW6" s="19">
        <v>106</v>
      </c>
      <c r="AX6" s="19">
        <v>0</v>
      </c>
      <c r="AY6" s="20">
        <v>48</v>
      </c>
      <c r="AZ6" s="76" t="s">
        <v>42</v>
      </c>
      <c r="BA6" s="55">
        <v>177</v>
      </c>
      <c r="BB6" s="55">
        <v>32.479999999999997</v>
      </c>
      <c r="BC6" s="55">
        <v>6.2</v>
      </c>
      <c r="BD6" s="55">
        <v>1000</v>
      </c>
      <c r="BE6" s="18">
        <v>459</v>
      </c>
      <c r="BF6" s="19">
        <v>90</v>
      </c>
      <c r="BG6" s="19">
        <v>107</v>
      </c>
      <c r="BH6" s="19">
        <v>0</v>
      </c>
      <c r="BI6" s="20">
        <v>42</v>
      </c>
      <c r="BJ6" s="76" t="s">
        <v>42</v>
      </c>
      <c r="BK6" s="55">
        <v>229</v>
      </c>
      <c r="BL6" s="55">
        <v>39.79</v>
      </c>
      <c r="BM6" s="55">
        <v>10.08</v>
      </c>
      <c r="BN6" s="55">
        <v>1000</v>
      </c>
      <c r="BO6" s="18">
        <v>660</v>
      </c>
      <c r="BP6" s="19">
        <v>140</v>
      </c>
      <c r="BQ6" s="19">
        <v>109</v>
      </c>
      <c r="BR6" s="19">
        <v>0</v>
      </c>
      <c r="BS6" s="20">
        <v>62</v>
      </c>
      <c r="BT6" s="76" t="s">
        <v>42</v>
      </c>
      <c r="BU6" s="55">
        <v>377</v>
      </c>
      <c r="BV6" s="55">
        <v>47.39</v>
      </c>
      <c r="BW6" s="55">
        <v>10.36</v>
      </c>
      <c r="BX6" s="55">
        <v>250</v>
      </c>
      <c r="BY6" s="18">
        <v>0</v>
      </c>
      <c r="BZ6" s="19">
        <v>0</v>
      </c>
      <c r="CA6" s="19">
        <v>0</v>
      </c>
      <c r="CB6" s="19">
        <v>0</v>
      </c>
      <c r="CC6" s="20">
        <v>0</v>
      </c>
      <c r="CD6" s="76" t="s">
        <v>42</v>
      </c>
      <c r="CE6" s="55">
        <v>85</v>
      </c>
      <c r="CF6" s="55">
        <v>19.43</v>
      </c>
      <c r="CG6" s="55">
        <v>0.56000000000000005</v>
      </c>
      <c r="CH6" s="55">
        <v>500</v>
      </c>
      <c r="CI6" s="18">
        <v>533</v>
      </c>
      <c r="CJ6" s="19">
        <v>112</v>
      </c>
      <c r="CK6" s="19">
        <v>107</v>
      </c>
      <c r="CL6" s="19">
        <v>0</v>
      </c>
      <c r="CM6" s="20">
        <v>46</v>
      </c>
      <c r="CN6" s="76" t="s">
        <v>42</v>
      </c>
      <c r="CO6" s="55">
        <v>346</v>
      </c>
      <c r="CP6" s="55">
        <v>53.84</v>
      </c>
      <c r="CQ6" s="55">
        <v>17.48</v>
      </c>
      <c r="CR6" s="55">
        <v>500</v>
      </c>
      <c r="CS6" s="18">
        <v>582</v>
      </c>
      <c r="CT6" s="19">
        <v>155</v>
      </c>
      <c r="CU6" s="19">
        <v>100</v>
      </c>
      <c r="CV6" s="19">
        <v>0</v>
      </c>
      <c r="CW6" s="20">
        <v>66</v>
      </c>
      <c r="CX6" s="76" t="s">
        <v>42</v>
      </c>
      <c r="CY6" s="55">
        <v>95</v>
      </c>
      <c r="CZ6" s="55">
        <v>20.93</v>
      </c>
      <c r="DA6" s="55">
        <v>1.56</v>
      </c>
      <c r="DB6" s="55">
        <v>500</v>
      </c>
      <c r="DC6" s="18">
        <v>586</v>
      </c>
      <c r="DD6" s="19">
        <v>72</v>
      </c>
      <c r="DE6" s="19">
        <v>108</v>
      </c>
      <c r="DF6" s="19">
        <v>22</v>
      </c>
      <c r="DG6" s="20">
        <v>0</v>
      </c>
      <c r="DH6" s="76" t="s">
        <v>42</v>
      </c>
      <c r="DI6" s="55">
        <v>533</v>
      </c>
      <c r="DJ6" s="55">
        <v>86.19</v>
      </c>
      <c r="DK6" s="55">
        <v>14.28</v>
      </c>
      <c r="DL6" s="55">
        <v>750</v>
      </c>
      <c r="DM6" s="18">
        <v>0</v>
      </c>
      <c r="DN6" s="19">
        <v>0</v>
      </c>
      <c r="DO6" s="19">
        <v>0</v>
      </c>
      <c r="DP6" s="19">
        <v>0</v>
      </c>
      <c r="DQ6" s="20">
        <v>0</v>
      </c>
      <c r="DR6" s="76" t="s">
        <v>42</v>
      </c>
      <c r="DS6" s="55">
        <v>668</v>
      </c>
      <c r="DT6" s="55">
        <v>56.6</v>
      </c>
      <c r="DU6" s="55">
        <v>8.5</v>
      </c>
      <c r="DV6" s="55">
        <v>0</v>
      </c>
      <c r="DW6" s="18">
        <v>652</v>
      </c>
      <c r="DX6" s="19">
        <v>109</v>
      </c>
      <c r="DY6" s="19">
        <v>120</v>
      </c>
      <c r="DZ6" s="19">
        <v>31</v>
      </c>
      <c r="EA6" s="20">
        <v>0</v>
      </c>
      <c r="EB6" s="76" t="s">
        <v>42</v>
      </c>
      <c r="EC6" s="55">
        <v>195</v>
      </c>
      <c r="ED6" s="55">
        <v>23.79</v>
      </c>
      <c r="EE6" s="55">
        <v>2.2999999999999998</v>
      </c>
      <c r="EF6" s="55">
        <v>250</v>
      </c>
      <c r="EG6" s="18">
        <v>0</v>
      </c>
      <c r="EH6" s="19">
        <v>0</v>
      </c>
      <c r="EI6" s="19">
        <v>0</v>
      </c>
      <c r="EJ6" s="19">
        <v>0</v>
      </c>
      <c r="EK6" s="20">
        <v>0</v>
      </c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  <c r="IR6" s="24"/>
      <c r="IS6" s="24"/>
      <c r="IT6" s="24"/>
      <c r="IU6" s="24"/>
      <c r="IV6" s="24"/>
      <c r="IW6" s="24"/>
      <c r="IX6" s="24"/>
      <c r="IY6" s="24"/>
      <c r="IZ6" s="24"/>
      <c r="JA6" s="24"/>
      <c r="JB6" s="24"/>
      <c r="JC6" s="24"/>
      <c r="JD6" s="24"/>
      <c r="JE6" s="24"/>
      <c r="JF6" s="24"/>
      <c r="JG6" s="24"/>
      <c r="JH6" s="24"/>
      <c r="JI6" s="24"/>
      <c r="JJ6" s="24"/>
      <c r="JK6" s="24"/>
      <c r="JL6" s="24"/>
      <c r="JM6" s="24"/>
      <c r="JN6" s="24"/>
      <c r="JO6" s="24"/>
      <c r="JP6" s="24"/>
      <c r="JQ6" s="24"/>
    </row>
    <row r="7" spans="1:277" s="4" customFormat="1" ht="37.5" customHeight="1" x14ac:dyDescent="0.25">
      <c r="A7" s="75"/>
      <c r="B7" s="76"/>
      <c r="C7" s="55"/>
      <c r="D7" s="55"/>
      <c r="E7" s="55"/>
      <c r="F7" s="55"/>
      <c r="G7" s="18"/>
      <c r="H7" s="19"/>
      <c r="I7" s="19"/>
      <c r="J7" s="19"/>
      <c r="K7" s="20"/>
      <c r="L7" s="76"/>
      <c r="M7" s="55"/>
      <c r="N7" s="55"/>
      <c r="O7" s="55"/>
      <c r="P7" s="55"/>
      <c r="Q7" s="18"/>
      <c r="R7" s="19"/>
      <c r="S7" s="19"/>
      <c r="T7" s="19"/>
      <c r="U7" s="20"/>
      <c r="V7" s="76"/>
      <c r="W7" s="55"/>
      <c r="X7" s="55"/>
      <c r="Y7" s="55"/>
      <c r="Z7" s="55"/>
      <c r="AA7" s="18"/>
      <c r="AB7" s="19"/>
      <c r="AC7" s="19"/>
      <c r="AD7" s="19"/>
      <c r="AE7" s="20"/>
      <c r="AF7" s="76"/>
      <c r="AG7" s="55"/>
      <c r="AH7" s="55"/>
      <c r="AI7" s="55"/>
      <c r="AJ7" s="55"/>
      <c r="AK7" s="18"/>
      <c r="AL7" s="19"/>
      <c r="AM7" s="19"/>
      <c r="AN7" s="19"/>
      <c r="AO7" s="20"/>
      <c r="AP7" s="76"/>
      <c r="AQ7" s="55"/>
      <c r="AR7" s="55"/>
      <c r="AS7" s="55"/>
      <c r="AT7" s="55"/>
      <c r="AU7" s="18"/>
      <c r="AV7" s="19"/>
      <c r="AW7" s="19"/>
      <c r="AX7" s="19"/>
      <c r="AY7" s="20"/>
      <c r="AZ7" s="76"/>
      <c r="BA7" s="55"/>
      <c r="BB7" s="55"/>
      <c r="BC7" s="55"/>
      <c r="BD7" s="55"/>
      <c r="BE7" s="18"/>
      <c r="BF7" s="19"/>
      <c r="BG7" s="19"/>
      <c r="BH7" s="19"/>
      <c r="BI7" s="20"/>
      <c r="BJ7" s="76"/>
      <c r="BK7" s="55"/>
      <c r="BL7" s="55"/>
      <c r="BM7" s="55"/>
      <c r="BN7" s="55"/>
      <c r="BO7" s="18"/>
      <c r="BP7" s="19"/>
      <c r="BQ7" s="19"/>
      <c r="BR7" s="19"/>
      <c r="BS7" s="20"/>
      <c r="BT7" s="76"/>
      <c r="BU7" s="55"/>
      <c r="BV7" s="55"/>
      <c r="BW7" s="55"/>
      <c r="BX7" s="55"/>
      <c r="BY7" s="18"/>
      <c r="BZ7" s="19"/>
      <c r="CA7" s="19"/>
      <c r="CB7" s="19"/>
      <c r="CC7" s="20"/>
      <c r="CD7" s="76"/>
      <c r="CE7" s="55"/>
      <c r="CF7" s="55"/>
      <c r="CG7" s="55"/>
      <c r="CH7" s="55"/>
      <c r="CI7" s="18"/>
      <c r="CJ7" s="19"/>
      <c r="CK7" s="19"/>
      <c r="CL7" s="19"/>
      <c r="CM7" s="20"/>
      <c r="CN7" s="76"/>
      <c r="CO7" s="55"/>
      <c r="CP7" s="55"/>
      <c r="CQ7" s="55"/>
      <c r="CR7" s="55"/>
      <c r="CS7" s="18"/>
      <c r="CT7" s="19"/>
      <c r="CU7" s="19"/>
      <c r="CV7" s="19"/>
      <c r="CW7" s="20"/>
      <c r="CX7" s="76"/>
      <c r="CY7" s="55"/>
      <c r="CZ7" s="55"/>
      <c r="DA7" s="55"/>
      <c r="DB7" s="55"/>
      <c r="DC7" s="18"/>
      <c r="DD7" s="19"/>
      <c r="DE7" s="19"/>
      <c r="DF7" s="19"/>
      <c r="DG7" s="20"/>
      <c r="DH7" s="76"/>
      <c r="DI7" s="55"/>
      <c r="DJ7" s="55"/>
      <c r="DK7" s="55"/>
      <c r="DL7" s="55"/>
      <c r="DM7" s="18"/>
      <c r="DN7" s="19"/>
      <c r="DO7" s="19"/>
      <c r="DP7" s="19"/>
      <c r="DQ7" s="20"/>
      <c r="DR7" s="76"/>
      <c r="DS7" s="55"/>
      <c r="DT7" s="55"/>
      <c r="DU7" s="55"/>
      <c r="DV7" s="55"/>
      <c r="DW7" s="18"/>
      <c r="DX7" s="19"/>
      <c r="DY7" s="19"/>
      <c r="DZ7" s="19"/>
      <c r="EA7" s="20"/>
      <c r="EB7" s="76"/>
      <c r="EC7" s="55"/>
      <c r="ED7" s="55"/>
      <c r="EE7" s="55"/>
      <c r="EF7" s="55"/>
      <c r="EG7" s="18"/>
      <c r="EH7" s="19"/>
      <c r="EI7" s="19"/>
      <c r="EJ7" s="19"/>
      <c r="EK7" s="20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4"/>
      <c r="IU7" s="24"/>
      <c r="IV7" s="24"/>
      <c r="IW7" s="24"/>
      <c r="IX7" s="24"/>
      <c r="IY7" s="24"/>
      <c r="IZ7" s="24"/>
      <c r="JA7" s="24"/>
      <c r="JB7" s="24"/>
      <c r="JC7" s="24"/>
      <c r="JD7" s="24"/>
      <c r="JE7" s="24"/>
      <c r="JF7" s="24"/>
      <c r="JG7" s="24"/>
      <c r="JH7" s="24"/>
      <c r="JI7" s="24"/>
      <c r="JJ7" s="24"/>
      <c r="JK7" s="24"/>
      <c r="JL7" s="24"/>
      <c r="JM7" s="24"/>
      <c r="JN7" s="24"/>
      <c r="JO7" s="24"/>
      <c r="JP7" s="24"/>
      <c r="JQ7" s="24"/>
    </row>
    <row r="8" spans="1:277" ht="37.5" customHeight="1" x14ac:dyDescent="0.25">
      <c r="A8" s="77" t="s">
        <v>16</v>
      </c>
      <c r="B8" s="2" t="s">
        <v>44</v>
      </c>
      <c r="C8" s="2">
        <v>1043</v>
      </c>
      <c r="D8" s="2">
        <v>117.73</v>
      </c>
      <c r="E8" s="2">
        <v>56.45</v>
      </c>
      <c r="F8" s="2">
        <v>500</v>
      </c>
      <c r="G8" s="15"/>
      <c r="H8" s="16"/>
      <c r="I8" s="16"/>
      <c r="J8" s="16"/>
      <c r="K8" s="17"/>
      <c r="L8" s="2" t="s">
        <v>44</v>
      </c>
      <c r="M8" s="2">
        <v>1562</v>
      </c>
      <c r="N8" s="2">
        <v>134.66999999999999</v>
      </c>
      <c r="O8" s="2">
        <v>96.45</v>
      </c>
      <c r="P8" s="2">
        <v>1000</v>
      </c>
      <c r="Q8" s="15"/>
      <c r="R8" s="16"/>
      <c r="S8" s="16"/>
      <c r="T8" s="16"/>
      <c r="U8" s="17"/>
      <c r="V8" s="2" t="s">
        <v>44</v>
      </c>
      <c r="W8" s="2">
        <v>416</v>
      </c>
      <c r="X8" s="2">
        <v>38.729999999999997</v>
      </c>
      <c r="Y8" s="2">
        <v>21.88</v>
      </c>
      <c r="Z8" s="2">
        <v>500</v>
      </c>
      <c r="AA8" s="15"/>
      <c r="AB8" s="16"/>
      <c r="AC8" s="16"/>
      <c r="AD8" s="16"/>
      <c r="AE8" s="17"/>
      <c r="AF8" s="2" t="s">
        <v>44</v>
      </c>
      <c r="AG8" s="2">
        <v>1315</v>
      </c>
      <c r="AH8" s="2">
        <v>94.64</v>
      </c>
      <c r="AI8" s="2">
        <v>60.35</v>
      </c>
      <c r="AJ8" s="2">
        <v>500</v>
      </c>
      <c r="AK8" s="15"/>
      <c r="AL8" s="16"/>
      <c r="AM8" s="16"/>
      <c r="AN8" s="16"/>
      <c r="AO8" s="17"/>
      <c r="AP8" s="2" t="s">
        <v>44</v>
      </c>
      <c r="AQ8" s="2">
        <v>1979</v>
      </c>
      <c r="AR8" s="2">
        <v>163.91</v>
      </c>
      <c r="AS8" s="2">
        <v>109</v>
      </c>
      <c r="AT8" s="2">
        <v>250</v>
      </c>
      <c r="AU8" s="15"/>
      <c r="AV8" s="16"/>
      <c r="AW8" s="16"/>
      <c r="AX8" s="16"/>
      <c r="AY8" s="17"/>
      <c r="AZ8" s="2" t="s">
        <v>44</v>
      </c>
      <c r="BA8" s="2">
        <v>1839</v>
      </c>
      <c r="BB8" s="2">
        <v>199.01</v>
      </c>
      <c r="BC8" s="2">
        <v>88.18</v>
      </c>
      <c r="BD8" s="2">
        <v>500</v>
      </c>
      <c r="BE8" s="15"/>
      <c r="BF8" s="16"/>
      <c r="BG8" s="16"/>
      <c r="BH8" s="16"/>
      <c r="BI8" s="17"/>
      <c r="BJ8" s="2" t="s">
        <v>44</v>
      </c>
      <c r="BK8" s="2">
        <v>1234</v>
      </c>
      <c r="BL8" s="2">
        <v>142.9</v>
      </c>
      <c r="BM8" s="2">
        <v>88.39</v>
      </c>
      <c r="BN8" s="2">
        <v>1000</v>
      </c>
      <c r="BO8" s="15"/>
      <c r="BP8" s="16"/>
      <c r="BQ8" s="16"/>
      <c r="BR8" s="16"/>
      <c r="BS8" s="17"/>
      <c r="BT8" s="2" t="s">
        <v>44</v>
      </c>
      <c r="BU8" s="2">
        <v>1042</v>
      </c>
      <c r="BV8" s="2">
        <v>56.97</v>
      </c>
      <c r="BW8" s="2">
        <v>46.85</v>
      </c>
      <c r="BX8" s="2">
        <v>350</v>
      </c>
      <c r="BY8" s="15"/>
      <c r="BZ8" s="16"/>
      <c r="CA8" s="16"/>
      <c r="CB8" s="16"/>
      <c r="CC8" s="17"/>
      <c r="CD8" s="2" t="s">
        <v>44</v>
      </c>
      <c r="CE8" s="2">
        <v>857</v>
      </c>
      <c r="CF8" s="2">
        <v>107.26</v>
      </c>
      <c r="CG8" s="2">
        <v>44.74</v>
      </c>
      <c r="CH8" s="2">
        <v>1500</v>
      </c>
      <c r="CI8" s="15"/>
      <c r="CJ8" s="16"/>
      <c r="CK8" s="16"/>
      <c r="CL8" s="16"/>
      <c r="CM8" s="17"/>
      <c r="CN8" s="2" t="s">
        <v>44</v>
      </c>
      <c r="CO8" s="2">
        <v>863</v>
      </c>
      <c r="CP8" s="2">
        <v>97.02</v>
      </c>
      <c r="CQ8" s="2">
        <v>44.55</v>
      </c>
      <c r="CR8" s="2">
        <v>1000</v>
      </c>
      <c r="CS8" s="15"/>
      <c r="CT8" s="16"/>
      <c r="CU8" s="16"/>
      <c r="CV8" s="16"/>
      <c r="CW8" s="17"/>
      <c r="CX8" s="2" t="s">
        <v>44</v>
      </c>
      <c r="CY8" s="2">
        <v>1098</v>
      </c>
      <c r="CZ8" s="2">
        <v>117.98</v>
      </c>
      <c r="DA8" s="2">
        <v>73.209999999999994</v>
      </c>
      <c r="DB8" s="2">
        <v>500</v>
      </c>
      <c r="DC8" s="15"/>
      <c r="DD8" s="16"/>
      <c r="DE8" s="16"/>
      <c r="DF8" s="16"/>
      <c r="DG8" s="17"/>
      <c r="DH8" s="2" t="s">
        <v>44</v>
      </c>
      <c r="DI8" s="2">
        <v>813</v>
      </c>
      <c r="DJ8" s="2">
        <v>27.25</v>
      </c>
      <c r="DK8" s="2">
        <v>48</v>
      </c>
      <c r="DL8" s="2">
        <v>500</v>
      </c>
      <c r="DM8" s="15"/>
      <c r="DN8" s="16"/>
      <c r="DO8" s="16"/>
      <c r="DP8" s="16"/>
      <c r="DQ8" s="17"/>
      <c r="DR8" s="2" t="s">
        <v>44</v>
      </c>
      <c r="DS8" s="2">
        <v>1228</v>
      </c>
      <c r="DT8" s="2">
        <v>65.510000000000005</v>
      </c>
      <c r="DU8" s="2">
        <v>61.26</v>
      </c>
      <c r="DV8" s="2">
        <v>1000</v>
      </c>
      <c r="DW8" s="15"/>
      <c r="DX8" s="16"/>
      <c r="DY8" s="16"/>
      <c r="DZ8" s="16"/>
      <c r="EA8" s="17"/>
      <c r="EB8" s="2" t="s">
        <v>44</v>
      </c>
      <c r="EC8" s="2">
        <v>1074</v>
      </c>
      <c r="ED8" s="2">
        <v>94.54</v>
      </c>
      <c r="EE8" s="2">
        <v>59.27</v>
      </c>
      <c r="EF8" s="2">
        <v>500</v>
      </c>
      <c r="EG8" s="15"/>
      <c r="EH8" s="16"/>
      <c r="EI8" s="16"/>
      <c r="EJ8" s="16"/>
      <c r="EK8" s="17"/>
    </row>
    <row r="9" spans="1:277" ht="37.5" customHeight="1" thickBot="1" x14ac:dyDescent="0.3">
      <c r="A9" s="78"/>
      <c r="B9" s="11" t="s">
        <v>45</v>
      </c>
      <c r="C9" s="12">
        <v>0</v>
      </c>
      <c r="D9" s="12">
        <v>0</v>
      </c>
      <c r="E9" s="12">
        <v>0</v>
      </c>
      <c r="F9" s="12">
        <v>0</v>
      </c>
      <c r="G9" s="21"/>
      <c r="H9" s="12"/>
      <c r="I9" s="12"/>
      <c r="J9" s="12"/>
      <c r="K9" s="12"/>
      <c r="L9" s="21" t="s">
        <v>45</v>
      </c>
      <c r="M9" s="12">
        <v>437</v>
      </c>
      <c r="N9" s="12">
        <v>50.41</v>
      </c>
      <c r="O9" s="12">
        <v>14.9</v>
      </c>
      <c r="P9" s="12">
        <v>0</v>
      </c>
      <c r="Q9" s="21"/>
      <c r="R9" s="12"/>
      <c r="S9" s="12"/>
      <c r="T9" s="12"/>
      <c r="U9" s="22"/>
      <c r="V9" s="21" t="s">
        <v>45</v>
      </c>
      <c r="W9" s="12">
        <v>1736</v>
      </c>
      <c r="X9" s="12">
        <v>198.75</v>
      </c>
      <c r="Y9" s="12">
        <v>48.17</v>
      </c>
      <c r="Z9" s="12">
        <v>700</v>
      </c>
      <c r="AA9" s="21"/>
      <c r="AB9" s="12"/>
      <c r="AC9" s="12"/>
      <c r="AD9" s="12"/>
      <c r="AE9" s="22"/>
      <c r="AF9" s="21" t="s">
        <v>45</v>
      </c>
      <c r="AG9" s="12">
        <v>800</v>
      </c>
      <c r="AH9" s="12">
        <v>68.099999999999994</v>
      </c>
      <c r="AI9" s="12">
        <v>32.6</v>
      </c>
      <c r="AJ9" s="12">
        <v>500</v>
      </c>
      <c r="AK9" s="21"/>
      <c r="AL9" s="12"/>
      <c r="AM9" s="12"/>
      <c r="AN9" s="12"/>
      <c r="AO9" s="22"/>
      <c r="AP9" s="21" t="s">
        <v>45</v>
      </c>
      <c r="AQ9" s="12">
        <v>295</v>
      </c>
      <c r="AR9" s="12">
        <v>1.6</v>
      </c>
      <c r="AS9" s="12">
        <v>1.2</v>
      </c>
      <c r="AT9" s="12">
        <v>0</v>
      </c>
      <c r="AU9" s="21"/>
      <c r="AV9" s="12"/>
      <c r="AW9" s="12"/>
      <c r="AX9" s="12"/>
      <c r="AY9" s="22"/>
      <c r="AZ9" s="21" t="s">
        <v>45</v>
      </c>
      <c r="BA9" s="12">
        <v>174</v>
      </c>
      <c r="BB9" s="12">
        <v>14.1</v>
      </c>
      <c r="BC9" s="12">
        <v>9.81</v>
      </c>
      <c r="BD9" s="12">
        <v>0</v>
      </c>
      <c r="BE9" s="21"/>
      <c r="BF9" s="12"/>
      <c r="BG9" s="12"/>
      <c r="BH9" s="12"/>
      <c r="BI9" s="22"/>
      <c r="BJ9" s="21" t="s">
        <v>45</v>
      </c>
      <c r="BK9" s="12">
        <v>1047</v>
      </c>
      <c r="BL9" s="12">
        <v>43.45</v>
      </c>
      <c r="BM9" s="12">
        <v>22.8</v>
      </c>
      <c r="BN9" s="12">
        <v>0</v>
      </c>
      <c r="BO9" s="21"/>
      <c r="BP9" s="12"/>
      <c r="BQ9" s="12"/>
      <c r="BR9" s="12"/>
      <c r="BS9" s="22"/>
      <c r="BT9" s="21" t="s">
        <v>45</v>
      </c>
      <c r="BU9" s="12">
        <v>0</v>
      </c>
      <c r="BV9" s="12">
        <v>0</v>
      </c>
      <c r="BW9" s="12">
        <v>0</v>
      </c>
      <c r="BX9" s="12">
        <v>0</v>
      </c>
      <c r="BY9" s="21"/>
      <c r="BZ9" s="12"/>
      <c r="CA9" s="12"/>
      <c r="CB9" s="12"/>
      <c r="CC9" s="22"/>
      <c r="CD9" s="21" t="s">
        <v>45</v>
      </c>
      <c r="CE9" s="12">
        <v>955</v>
      </c>
      <c r="CF9" s="12">
        <v>35</v>
      </c>
      <c r="CG9" s="12">
        <v>7.5</v>
      </c>
      <c r="CH9" s="12">
        <v>350</v>
      </c>
      <c r="CI9" s="21"/>
      <c r="CJ9" s="12"/>
      <c r="CK9" s="12"/>
      <c r="CL9" s="12"/>
      <c r="CM9" s="22"/>
      <c r="CN9" s="21" t="s">
        <v>45</v>
      </c>
      <c r="CO9" s="12">
        <v>253</v>
      </c>
      <c r="CP9" s="12">
        <v>44.14</v>
      </c>
      <c r="CQ9" s="12">
        <v>7.4</v>
      </c>
      <c r="CR9" s="12">
        <v>0</v>
      </c>
      <c r="CS9" s="21"/>
      <c r="CT9" s="12"/>
      <c r="CU9" s="12"/>
      <c r="CV9" s="12"/>
      <c r="CW9" s="22"/>
      <c r="CX9" s="21" t="s">
        <v>45</v>
      </c>
      <c r="CY9" s="12">
        <v>675</v>
      </c>
      <c r="CZ9" s="12">
        <v>64.39</v>
      </c>
      <c r="DA9" s="12">
        <v>21.5</v>
      </c>
      <c r="DB9" s="12">
        <v>750</v>
      </c>
      <c r="DC9" s="21"/>
      <c r="DD9" s="12"/>
      <c r="DE9" s="12"/>
      <c r="DF9" s="12"/>
      <c r="DG9" s="22"/>
      <c r="DH9" s="21" t="s">
        <v>45</v>
      </c>
      <c r="DI9" s="12">
        <v>472</v>
      </c>
      <c r="DJ9" s="12">
        <v>54.25</v>
      </c>
      <c r="DK9" s="12">
        <v>34.5</v>
      </c>
      <c r="DL9" s="12">
        <v>0</v>
      </c>
      <c r="DM9" s="21"/>
      <c r="DN9" s="12"/>
      <c r="DO9" s="12"/>
      <c r="DP9" s="12"/>
      <c r="DQ9" s="22"/>
      <c r="DR9" s="21" t="s">
        <v>45</v>
      </c>
      <c r="DS9" s="12">
        <v>424</v>
      </c>
      <c r="DT9" s="12">
        <v>18.8</v>
      </c>
      <c r="DU9" s="12">
        <v>3.6</v>
      </c>
      <c r="DV9" s="12">
        <v>0</v>
      </c>
      <c r="DW9" s="21"/>
      <c r="DX9" s="12"/>
      <c r="DY9" s="12"/>
      <c r="DZ9" s="12"/>
      <c r="EA9" s="22"/>
      <c r="EB9" s="21" t="s">
        <v>45</v>
      </c>
      <c r="EC9" s="12">
        <v>984</v>
      </c>
      <c r="ED9" s="12">
        <v>86.85</v>
      </c>
      <c r="EE9" s="12">
        <v>40.200000000000003</v>
      </c>
      <c r="EF9" s="12">
        <v>0</v>
      </c>
      <c r="EG9" s="21"/>
      <c r="EH9" s="12"/>
      <c r="EI9" s="12"/>
      <c r="EJ9" s="12"/>
      <c r="EK9" s="22"/>
    </row>
    <row r="10" spans="1:277" s="36" customFormat="1" ht="15.75" thickTop="1" x14ac:dyDescent="0.25">
      <c r="A10" s="79" t="s">
        <v>22</v>
      </c>
      <c r="B10" s="79"/>
      <c r="C10" s="57">
        <f>SUM(C3:C9)</f>
        <v>3705</v>
      </c>
      <c r="D10" s="57">
        <f t="shared" ref="D10:K10" si="0">SUM(D3:D9)</f>
        <v>375.44000000000005</v>
      </c>
      <c r="E10" s="57">
        <f t="shared" si="0"/>
        <v>195.36</v>
      </c>
      <c r="F10" s="57">
        <f t="shared" si="0"/>
        <v>2700</v>
      </c>
      <c r="G10" s="46">
        <f t="shared" si="0"/>
        <v>1117</v>
      </c>
      <c r="H10" s="47">
        <f t="shared" si="0"/>
        <v>230</v>
      </c>
      <c r="I10" s="47"/>
      <c r="J10" s="47">
        <f t="shared" si="0"/>
        <v>0</v>
      </c>
      <c r="K10" s="48">
        <f t="shared" si="0"/>
        <v>102</v>
      </c>
      <c r="M10" s="57">
        <f>SUM(M3:M9)</f>
        <v>4337</v>
      </c>
      <c r="N10" s="57">
        <f t="shared" ref="N10:R10" si="1">SUM(N3:N9)</f>
        <v>424.42999999999995</v>
      </c>
      <c r="O10" s="57">
        <f t="shared" si="1"/>
        <v>231.52</v>
      </c>
      <c r="P10" s="57">
        <f t="shared" si="1"/>
        <v>3000</v>
      </c>
      <c r="Q10" s="46">
        <f t="shared" si="1"/>
        <v>1559</v>
      </c>
      <c r="R10" s="47">
        <f t="shared" si="1"/>
        <v>280</v>
      </c>
      <c r="S10" s="47"/>
      <c r="T10" s="47">
        <f t="shared" ref="T10:U10" si="2">SUM(T3:T9)</f>
        <v>0</v>
      </c>
      <c r="U10" s="48">
        <f t="shared" si="2"/>
        <v>119</v>
      </c>
      <c r="W10" s="57">
        <f>SUM(W3:W9)</f>
        <v>5309</v>
      </c>
      <c r="X10" s="57">
        <f t="shared" ref="X10:AB10" si="3">SUM(X3:X9)</f>
        <v>518.41000000000008</v>
      </c>
      <c r="Y10" s="57">
        <f t="shared" si="3"/>
        <v>215.48000000000002</v>
      </c>
      <c r="Z10" s="57">
        <f t="shared" si="3"/>
        <v>3650</v>
      </c>
      <c r="AA10" s="46">
        <f t="shared" si="3"/>
        <v>1507</v>
      </c>
      <c r="AB10" s="47">
        <f t="shared" si="3"/>
        <v>290</v>
      </c>
      <c r="AC10" s="47"/>
      <c r="AD10" s="47">
        <f t="shared" ref="AD10:AE10" si="4">SUM(AD3:AD9)</f>
        <v>24</v>
      </c>
      <c r="AE10" s="48">
        <f t="shared" si="4"/>
        <v>96</v>
      </c>
      <c r="AG10" s="57">
        <f>SUM(AG3:AG9)</f>
        <v>4611</v>
      </c>
      <c r="AH10" s="57">
        <f t="shared" ref="AH10:AL10" si="5">SUM(AH3:AH9)</f>
        <v>451.45999999999992</v>
      </c>
      <c r="AI10" s="57">
        <f t="shared" si="5"/>
        <v>200.79999999999998</v>
      </c>
      <c r="AJ10" s="57">
        <f t="shared" si="5"/>
        <v>2450</v>
      </c>
      <c r="AK10" s="46">
        <f t="shared" si="5"/>
        <v>451</v>
      </c>
      <c r="AL10" s="47">
        <f t="shared" si="5"/>
        <v>80</v>
      </c>
      <c r="AM10" s="47"/>
      <c r="AN10" s="47">
        <f t="shared" ref="AN10:AO10" si="6">SUM(AN3:AN9)</f>
        <v>0</v>
      </c>
      <c r="AO10" s="48">
        <f t="shared" si="6"/>
        <v>36</v>
      </c>
      <c r="AQ10" s="57">
        <f>SUM(AQ3:AQ9)</f>
        <v>5075</v>
      </c>
      <c r="AR10" s="57">
        <f t="shared" ref="AR10:AV10" si="7">SUM(AR3:AR9)</f>
        <v>444.87</v>
      </c>
      <c r="AS10" s="57">
        <f t="shared" si="7"/>
        <v>230.74</v>
      </c>
      <c r="AT10" s="57">
        <f t="shared" si="7"/>
        <v>1950</v>
      </c>
      <c r="AU10" s="46">
        <f t="shared" si="7"/>
        <v>1498</v>
      </c>
      <c r="AV10" s="47">
        <f t="shared" si="7"/>
        <v>290</v>
      </c>
      <c r="AW10" s="47"/>
      <c r="AX10" s="47">
        <f t="shared" ref="AX10:AY10" si="8">SUM(AX3:AX9)</f>
        <v>0</v>
      </c>
      <c r="AY10" s="48">
        <f t="shared" si="8"/>
        <v>132</v>
      </c>
      <c r="BA10" s="57">
        <f>SUM(BA3:BA9)</f>
        <v>4217</v>
      </c>
      <c r="BB10" s="57">
        <f t="shared" ref="BB10:BF10" si="9">SUM(BB3:BB9)</f>
        <v>479.81000000000006</v>
      </c>
      <c r="BC10" s="57">
        <f t="shared" si="9"/>
        <v>181.49</v>
      </c>
      <c r="BD10" s="57">
        <f t="shared" si="9"/>
        <v>2050</v>
      </c>
      <c r="BE10" s="46">
        <f t="shared" si="9"/>
        <v>1358</v>
      </c>
      <c r="BF10" s="47">
        <f t="shared" si="9"/>
        <v>236</v>
      </c>
      <c r="BG10" s="47"/>
      <c r="BH10" s="47">
        <f t="shared" ref="BH10:BI10" si="10">SUM(BH3:BH9)</f>
        <v>39</v>
      </c>
      <c r="BI10" s="48">
        <f t="shared" si="10"/>
        <v>57</v>
      </c>
      <c r="BK10" s="57">
        <f>SUM(BK3:BK9)</f>
        <v>5896</v>
      </c>
      <c r="BL10" s="57">
        <f t="shared" ref="BL10:BP10" si="11">SUM(BL3:BL9)</f>
        <v>595.05000000000007</v>
      </c>
      <c r="BM10" s="57">
        <f t="shared" si="11"/>
        <v>229.85000000000002</v>
      </c>
      <c r="BN10" s="57">
        <f t="shared" si="11"/>
        <v>2950</v>
      </c>
      <c r="BO10" s="46">
        <f t="shared" si="11"/>
        <v>1857</v>
      </c>
      <c r="BP10" s="47">
        <f t="shared" si="11"/>
        <v>280</v>
      </c>
      <c r="BQ10" s="47"/>
      <c r="BR10" s="47">
        <f t="shared" ref="BR10:BS10" si="12">SUM(BR3:BR9)</f>
        <v>28</v>
      </c>
      <c r="BS10" s="48">
        <f t="shared" si="12"/>
        <v>79</v>
      </c>
      <c r="BU10" s="57">
        <f>SUM(BU3:BU9)</f>
        <v>3633</v>
      </c>
      <c r="BV10" s="57">
        <f t="shared" ref="BV10:BZ10" si="13">SUM(BV3:BV9)</f>
        <v>300.47000000000003</v>
      </c>
      <c r="BW10" s="57">
        <f t="shared" si="13"/>
        <v>164.6</v>
      </c>
      <c r="BX10" s="57">
        <f t="shared" si="13"/>
        <v>2300</v>
      </c>
      <c r="BY10" s="46">
        <f t="shared" si="13"/>
        <v>0</v>
      </c>
      <c r="BZ10" s="47">
        <f t="shared" si="13"/>
        <v>0</v>
      </c>
      <c r="CA10" s="47"/>
      <c r="CB10" s="47">
        <f t="shared" ref="CB10:CC10" si="14">SUM(CB3:CB9)</f>
        <v>0</v>
      </c>
      <c r="CC10" s="48">
        <f t="shared" si="14"/>
        <v>0</v>
      </c>
      <c r="CE10" s="57">
        <f>SUM(CE3:CE9)</f>
        <v>5426</v>
      </c>
      <c r="CF10" s="57">
        <f t="shared" ref="CF10:CJ10" si="15">SUM(CF3:CF9)</f>
        <v>503.66</v>
      </c>
      <c r="CG10" s="57">
        <f t="shared" si="15"/>
        <v>199.33</v>
      </c>
      <c r="CH10" s="57">
        <f t="shared" si="15"/>
        <v>4050</v>
      </c>
      <c r="CI10" s="46">
        <f t="shared" si="15"/>
        <v>1931</v>
      </c>
      <c r="CJ10" s="47">
        <f t="shared" si="15"/>
        <v>310</v>
      </c>
      <c r="CK10" s="47"/>
      <c r="CL10" s="47">
        <f t="shared" ref="CL10:CM10" si="16">SUM(CL3:CL9)</f>
        <v>0</v>
      </c>
      <c r="CM10" s="48">
        <f t="shared" si="16"/>
        <v>125</v>
      </c>
      <c r="CO10" s="57">
        <f>SUM(CO3:CO9)</f>
        <v>4601</v>
      </c>
      <c r="CP10" s="57">
        <f t="shared" ref="CP10:CT10" si="17">SUM(CP3:CP9)</f>
        <v>596</v>
      </c>
      <c r="CQ10" s="57">
        <f t="shared" si="17"/>
        <v>263.86999999999995</v>
      </c>
      <c r="CR10" s="57">
        <f t="shared" si="17"/>
        <v>3050</v>
      </c>
      <c r="CS10" s="46">
        <f t="shared" si="17"/>
        <v>1765</v>
      </c>
      <c r="CT10" s="47">
        <f t="shared" si="17"/>
        <v>310</v>
      </c>
      <c r="CU10" s="47"/>
      <c r="CV10" s="47">
        <f t="shared" ref="CV10:CW10" si="18">SUM(CV3:CV9)</f>
        <v>33</v>
      </c>
      <c r="CW10" s="48">
        <f t="shared" si="18"/>
        <v>82</v>
      </c>
      <c r="CY10" s="57">
        <f>SUM(CY3:CY9)</f>
        <v>4407</v>
      </c>
      <c r="CZ10" s="57">
        <f t="shared" ref="CZ10:DD10" si="19">SUM(CZ3:CZ9)</f>
        <v>516.04000000000008</v>
      </c>
      <c r="DA10" s="57">
        <f t="shared" si="19"/>
        <v>220.43</v>
      </c>
      <c r="DB10" s="57">
        <f t="shared" si="19"/>
        <v>4150</v>
      </c>
      <c r="DC10" s="46">
        <f t="shared" si="19"/>
        <v>2242</v>
      </c>
      <c r="DD10" s="47">
        <f t="shared" si="19"/>
        <v>304</v>
      </c>
      <c r="DE10" s="47"/>
      <c r="DF10" s="47">
        <f t="shared" ref="DF10:DG10" si="20">SUM(DF3:DF9)</f>
        <v>22</v>
      </c>
      <c r="DG10" s="48">
        <f t="shared" si="20"/>
        <v>110</v>
      </c>
      <c r="DI10" s="57">
        <f>SUM(DI3:DI9)</f>
        <v>5229</v>
      </c>
      <c r="DJ10" s="57">
        <f t="shared" ref="DJ10:DN10" si="21">SUM(DJ3:DJ9)</f>
        <v>533.61999999999989</v>
      </c>
      <c r="DK10" s="57">
        <f t="shared" si="21"/>
        <v>227.35999999999999</v>
      </c>
      <c r="DL10" s="57">
        <f t="shared" si="21"/>
        <v>2400</v>
      </c>
      <c r="DM10" s="46">
        <f t="shared" si="21"/>
        <v>646</v>
      </c>
      <c r="DN10" s="47">
        <f t="shared" si="21"/>
        <v>71</v>
      </c>
      <c r="DO10" s="47"/>
      <c r="DP10" s="47">
        <f t="shared" ref="DP10:DQ10" si="22">SUM(DP3:DP9)</f>
        <v>18</v>
      </c>
      <c r="DQ10" s="48">
        <f t="shared" si="22"/>
        <v>0</v>
      </c>
      <c r="DS10" s="57">
        <f>SUM(DS3:DS9)</f>
        <v>5408</v>
      </c>
      <c r="DT10" s="57">
        <f t="shared" ref="DT10:DX10" si="23">SUM(DT3:DT9)</f>
        <v>529.72</v>
      </c>
      <c r="DU10" s="57">
        <f t="shared" si="23"/>
        <v>174.47</v>
      </c>
      <c r="DV10" s="57">
        <f t="shared" si="23"/>
        <v>2200</v>
      </c>
      <c r="DW10" s="46">
        <f t="shared" si="23"/>
        <v>2213</v>
      </c>
      <c r="DX10" s="47">
        <f t="shared" si="23"/>
        <v>321</v>
      </c>
      <c r="DY10" s="47"/>
      <c r="DZ10" s="47">
        <f t="shared" ref="DZ10:EA10" si="24">SUM(DZ3:DZ9)</f>
        <v>78</v>
      </c>
      <c r="EA10" s="48">
        <f t="shared" si="24"/>
        <v>21</v>
      </c>
      <c r="EC10" s="57">
        <f>SUM(EC3:EC9)</f>
        <v>5952</v>
      </c>
      <c r="ED10" s="57">
        <f t="shared" ref="ED10:EH10" si="25">SUM(ED3:ED9)</f>
        <v>528.29000000000008</v>
      </c>
      <c r="EE10" s="57">
        <f t="shared" si="25"/>
        <v>261.06000000000006</v>
      </c>
      <c r="EF10" s="57">
        <f t="shared" si="25"/>
        <v>3500</v>
      </c>
      <c r="EG10" s="46">
        <f t="shared" si="25"/>
        <v>724</v>
      </c>
      <c r="EH10" s="47">
        <f t="shared" si="25"/>
        <v>171</v>
      </c>
      <c r="EI10" s="47"/>
      <c r="EJ10" s="47">
        <f t="shared" ref="EJ10:EK10" si="26">SUM(EJ3:EJ9)</f>
        <v>0</v>
      </c>
      <c r="EK10" s="48">
        <f t="shared" si="26"/>
        <v>82</v>
      </c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  <c r="IS10" s="24"/>
      <c r="IT10" s="24"/>
      <c r="IU10" s="24"/>
      <c r="IV10" s="24"/>
      <c r="IW10" s="24"/>
      <c r="IX10" s="24"/>
      <c r="IY10" s="24"/>
      <c r="IZ10" s="24"/>
      <c r="JA10" s="24"/>
      <c r="JB10" s="24"/>
      <c r="JC10" s="24"/>
      <c r="JD10" s="24"/>
      <c r="JE10" s="24"/>
      <c r="JF10" s="24"/>
      <c r="JG10" s="24"/>
      <c r="JH10" s="24"/>
      <c r="JI10" s="24"/>
      <c r="JJ10" s="24"/>
      <c r="JK10" s="24"/>
      <c r="JL10" s="24"/>
      <c r="JM10" s="24"/>
      <c r="JN10" s="24"/>
      <c r="JO10" s="24"/>
      <c r="JP10" s="24"/>
      <c r="JQ10" s="24"/>
    </row>
    <row r="11" spans="1:277" s="26" customFormat="1" x14ac:dyDescent="0.25">
      <c r="A11" s="80" t="s">
        <v>68</v>
      </c>
      <c r="B11" s="80"/>
      <c r="C11" s="58">
        <f>ROUND(C10/$B$23,2)</f>
        <v>48.56</v>
      </c>
      <c r="D11" s="69">
        <f t="shared" ref="D11:F11" si="27">ROUND(D10/$B$23,2)</f>
        <v>4.92</v>
      </c>
      <c r="E11" s="69">
        <f t="shared" si="27"/>
        <v>2.56</v>
      </c>
      <c r="F11" s="69">
        <f t="shared" si="27"/>
        <v>35.39</v>
      </c>
      <c r="G11" s="45" t="s">
        <v>54</v>
      </c>
      <c r="H11" s="34">
        <f>IFERROR(ROUND(((I4-$B$20)/$B$19)*100,2),0)</f>
        <v>56.69</v>
      </c>
      <c r="I11" s="38" t="s">
        <v>88</v>
      </c>
      <c r="J11" s="34">
        <f>ROUND((G10/H10)*60,1)</f>
        <v>291.39999999999998</v>
      </c>
      <c r="K11" s="39">
        <f>J10+K10</f>
        <v>102</v>
      </c>
      <c r="L11" s="58"/>
      <c r="M11" s="58">
        <f>ROUND(M10/69.9,2)</f>
        <v>62.05</v>
      </c>
      <c r="N11" s="58">
        <f t="shared" ref="N11:P11" si="28">ROUND(N10/69.9,2)</f>
        <v>6.07</v>
      </c>
      <c r="O11" s="58">
        <f t="shared" si="28"/>
        <v>3.31</v>
      </c>
      <c r="P11" s="58">
        <f t="shared" si="28"/>
        <v>42.92</v>
      </c>
      <c r="Q11" s="45" t="s">
        <v>54</v>
      </c>
      <c r="R11" s="34">
        <v>0</v>
      </c>
      <c r="S11" s="38" t="s">
        <v>88</v>
      </c>
      <c r="T11" s="34">
        <f>ROUND((Q10/R10)*60,1)</f>
        <v>334.1</v>
      </c>
      <c r="U11" s="39">
        <f>T10+U10</f>
        <v>119</v>
      </c>
      <c r="V11" s="58"/>
      <c r="W11" s="58">
        <f>ROUND(W10/69.9,2)</f>
        <v>75.95</v>
      </c>
      <c r="X11" s="58">
        <f t="shared" ref="X11:Z11" si="29">ROUND(X10/69.9,2)</f>
        <v>7.42</v>
      </c>
      <c r="Y11" s="58">
        <f t="shared" si="29"/>
        <v>3.08</v>
      </c>
      <c r="Z11" s="58">
        <f t="shared" si="29"/>
        <v>52.22</v>
      </c>
      <c r="AA11" s="45" t="s">
        <v>54</v>
      </c>
      <c r="AB11" s="34">
        <f>IFERROR(ROUND(((AC4-$B$20)/$B$19)*100,2),0)</f>
        <v>59.06</v>
      </c>
      <c r="AC11" s="38" t="s">
        <v>88</v>
      </c>
      <c r="AD11" s="34">
        <f>ROUND((AA10/AB10)*60,1)</f>
        <v>311.8</v>
      </c>
      <c r="AE11" s="39">
        <f>AD10+AE10</f>
        <v>120</v>
      </c>
      <c r="AF11" s="58"/>
      <c r="AG11" s="58">
        <f>ROUND(AG10/69.9,2)</f>
        <v>65.97</v>
      </c>
      <c r="AH11" s="58">
        <f t="shared" ref="AH11:AJ11" si="30">ROUND(AH10/69.9,2)</f>
        <v>6.46</v>
      </c>
      <c r="AI11" s="58">
        <f t="shared" si="30"/>
        <v>2.87</v>
      </c>
      <c r="AJ11" s="58">
        <f t="shared" si="30"/>
        <v>35.049999999999997</v>
      </c>
      <c r="AK11" s="45" t="s">
        <v>54</v>
      </c>
      <c r="AL11" s="34">
        <v>0</v>
      </c>
      <c r="AM11" s="52"/>
      <c r="AN11" s="51"/>
      <c r="AO11" s="53"/>
      <c r="AP11" s="58"/>
      <c r="AQ11" s="58">
        <f>ROUND(AQ10/69.9,2)</f>
        <v>72.599999999999994</v>
      </c>
      <c r="AR11" s="58">
        <f t="shared" ref="AR11:AT11" si="31">ROUND(AR10/69.9,2)</f>
        <v>6.36</v>
      </c>
      <c r="AS11" s="58">
        <f t="shared" si="31"/>
        <v>3.3</v>
      </c>
      <c r="AT11" s="58">
        <f t="shared" si="31"/>
        <v>27.9</v>
      </c>
      <c r="AU11" s="45" t="s">
        <v>54</v>
      </c>
      <c r="AV11" s="34">
        <f>IFERROR(ROUND(((AW3-$B$20)/$B$19)*100,2),0)</f>
        <v>56.69</v>
      </c>
      <c r="AW11" s="38" t="s">
        <v>88</v>
      </c>
      <c r="AX11" s="34">
        <f>ROUND((AU10/AV10)*60,1)</f>
        <v>309.89999999999998</v>
      </c>
      <c r="AY11" s="39">
        <f>AX10+AY10</f>
        <v>132</v>
      </c>
      <c r="AZ11" s="58"/>
      <c r="BA11" s="58">
        <f>ROUND(BA10/69.9,2)</f>
        <v>60.33</v>
      </c>
      <c r="BB11" s="58">
        <f t="shared" ref="BB11:BD11" si="32">ROUND(BB10/69.9,2)</f>
        <v>6.86</v>
      </c>
      <c r="BC11" s="58">
        <f t="shared" si="32"/>
        <v>2.6</v>
      </c>
      <c r="BD11" s="58">
        <f t="shared" si="32"/>
        <v>29.33</v>
      </c>
      <c r="BE11" s="45" t="s">
        <v>54</v>
      </c>
      <c r="BF11" s="34">
        <f>IFERROR(ROUND(((BG3-$B$20)/$B$19)*100,2),0)</f>
        <v>48.03</v>
      </c>
      <c r="BG11" s="38" t="s">
        <v>88</v>
      </c>
      <c r="BH11" s="34">
        <f>ROUND((BE10/BF10)*60,1)</f>
        <v>345.3</v>
      </c>
      <c r="BI11" s="39">
        <f>BH10+BI10</f>
        <v>96</v>
      </c>
      <c r="BJ11" s="58"/>
      <c r="BK11" s="58">
        <f>ROUND(BK10/69.9,2)</f>
        <v>84.35</v>
      </c>
      <c r="BL11" s="58">
        <f t="shared" ref="BL11:BN11" si="33">ROUND(BL10/69.9,2)</f>
        <v>8.51</v>
      </c>
      <c r="BM11" s="58">
        <f t="shared" si="33"/>
        <v>3.29</v>
      </c>
      <c r="BN11" s="58">
        <f t="shared" si="33"/>
        <v>42.2</v>
      </c>
      <c r="BO11" s="45" t="s">
        <v>54</v>
      </c>
      <c r="BP11" s="34">
        <f>IFERROR(ROUND(((BQ3-$B$20)/$B$19)*100,2),0)</f>
        <v>48.03</v>
      </c>
      <c r="BQ11" s="38" t="s">
        <v>88</v>
      </c>
      <c r="BR11" s="34">
        <f>ROUND((BO10/BP10)*60,1)</f>
        <v>397.9</v>
      </c>
      <c r="BS11" s="39">
        <f>BR10+BS10</f>
        <v>107</v>
      </c>
      <c r="BT11" s="58"/>
      <c r="BU11" s="58">
        <f>ROUND(BU10/69.9,2)</f>
        <v>51.97</v>
      </c>
      <c r="BV11" s="58">
        <f t="shared" ref="BV11:BX11" si="34">ROUND(BV10/69.9,2)</f>
        <v>4.3</v>
      </c>
      <c r="BW11" s="58">
        <f t="shared" si="34"/>
        <v>2.35</v>
      </c>
      <c r="BX11" s="58">
        <f t="shared" si="34"/>
        <v>32.9</v>
      </c>
      <c r="BY11" s="50"/>
      <c r="BZ11" s="51"/>
      <c r="CA11" s="52"/>
      <c r="CB11" s="51"/>
      <c r="CC11" s="53"/>
      <c r="CD11" s="58"/>
      <c r="CE11" s="58">
        <f>ROUND(CE10/69.9,2)</f>
        <v>77.63</v>
      </c>
      <c r="CF11" s="58">
        <f t="shared" ref="CF11:CH11" si="35">ROUND(CF10/69.9,2)</f>
        <v>7.21</v>
      </c>
      <c r="CG11" s="58">
        <f t="shared" si="35"/>
        <v>2.85</v>
      </c>
      <c r="CH11" s="58">
        <f t="shared" si="35"/>
        <v>57.94</v>
      </c>
      <c r="CI11" s="45" t="s">
        <v>54</v>
      </c>
      <c r="CJ11" s="34">
        <f>IFERROR(ROUND(((CK3-$B$20)/$B$19)*100,2),0)</f>
        <v>48.82</v>
      </c>
      <c r="CK11" s="38" t="s">
        <v>88</v>
      </c>
      <c r="CL11" s="34">
        <f>ROUND((CI10/CJ10)*60,1)</f>
        <v>373.7</v>
      </c>
      <c r="CM11" s="39">
        <f>CL10+CM10</f>
        <v>125</v>
      </c>
      <c r="CN11" s="58"/>
      <c r="CO11" s="58">
        <f>ROUND(CO10/69.9,2)</f>
        <v>65.819999999999993</v>
      </c>
      <c r="CP11" s="58">
        <f t="shared" ref="CP11:CR11" si="36">ROUND(CP10/69.9,2)</f>
        <v>8.5299999999999994</v>
      </c>
      <c r="CQ11" s="58">
        <f t="shared" si="36"/>
        <v>3.77</v>
      </c>
      <c r="CR11" s="58">
        <f t="shared" si="36"/>
        <v>43.63</v>
      </c>
      <c r="CS11" s="45" t="s">
        <v>54</v>
      </c>
      <c r="CT11" s="34">
        <f>IFERROR(ROUND(((CU3-$B$20)/$B$19)*100,2),0)</f>
        <v>48.03</v>
      </c>
      <c r="CU11" s="38" t="s">
        <v>88</v>
      </c>
      <c r="CV11" s="34">
        <f>ROUND((CS10/CT10)*60,1)</f>
        <v>341.6</v>
      </c>
      <c r="CW11" s="39">
        <f>CV10+CW10</f>
        <v>115</v>
      </c>
      <c r="CX11" s="58"/>
      <c r="CY11" s="58">
        <f>ROUND(CY10/69.9,2)</f>
        <v>63.05</v>
      </c>
      <c r="CZ11" s="58">
        <f t="shared" ref="CZ11:DB11" si="37">ROUND(CZ10/69.9,2)</f>
        <v>7.38</v>
      </c>
      <c r="DA11" s="58">
        <f t="shared" si="37"/>
        <v>3.15</v>
      </c>
      <c r="DB11" s="58">
        <f t="shared" si="37"/>
        <v>59.37</v>
      </c>
      <c r="DC11" s="45" t="s">
        <v>54</v>
      </c>
      <c r="DD11" s="34">
        <f>IFERROR(ROUND(((DE3-$B$20)/$B$19)*100,2),0)</f>
        <v>47.24</v>
      </c>
      <c r="DE11" s="38" t="s">
        <v>88</v>
      </c>
      <c r="DF11" s="34">
        <f>ROUND((DC10/DD10)*60,1)</f>
        <v>442.5</v>
      </c>
      <c r="DG11" s="39">
        <f>DF10+DG10</f>
        <v>132</v>
      </c>
      <c r="DH11" s="58"/>
      <c r="DI11" s="58">
        <f>ROUND(DI10/69.9,2)</f>
        <v>74.81</v>
      </c>
      <c r="DJ11" s="58">
        <f t="shared" ref="DJ11:DL11" si="38">ROUND(DJ10/69.9,2)</f>
        <v>7.63</v>
      </c>
      <c r="DK11" s="58">
        <f t="shared" si="38"/>
        <v>3.25</v>
      </c>
      <c r="DL11" s="58">
        <f t="shared" si="38"/>
        <v>34.33</v>
      </c>
      <c r="DM11" s="50"/>
      <c r="DN11" s="51"/>
      <c r="DO11" s="52"/>
      <c r="DP11" s="51"/>
      <c r="DQ11" s="53"/>
      <c r="DR11" s="58"/>
      <c r="DS11" s="58">
        <f>ROUND(DS10/69.9,2)</f>
        <v>77.37</v>
      </c>
      <c r="DT11" s="58">
        <f t="shared" ref="DT11:DV11" si="39">ROUND(DT10/69.9,2)</f>
        <v>7.58</v>
      </c>
      <c r="DU11" s="58">
        <f t="shared" si="39"/>
        <v>2.5</v>
      </c>
      <c r="DV11" s="58">
        <f t="shared" si="39"/>
        <v>31.47</v>
      </c>
      <c r="DW11" s="45" t="s">
        <v>54</v>
      </c>
      <c r="DX11" s="34">
        <f>IFERROR(ROUND(((DY3-$B$20)/$B$19)*100,2),0)</f>
        <v>51.18</v>
      </c>
      <c r="DY11" s="38" t="s">
        <v>88</v>
      </c>
      <c r="DZ11" s="34">
        <f>ROUND((DW10/DX10)*60,1)</f>
        <v>413.6</v>
      </c>
      <c r="EA11" s="39">
        <f>DZ10+EA10</f>
        <v>99</v>
      </c>
      <c r="EB11" s="58"/>
      <c r="EC11" s="58">
        <f>ROUND(EC10/69.9,2)</f>
        <v>85.15</v>
      </c>
      <c r="ED11" s="58">
        <f t="shared" ref="ED11:EF11" si="40">ROUND(ED10/69.9,2)</f>
        <v>7.56</v>
      </c>
      <c r="EE11" s="58">
        <f t="shared" si="40"/>
        <v>3.73</v>
      </c>
      <c r="EF11" s="58">
        <f t="shared" si="40"/>
        <v>50.07</v>
      </c>
      <c r="EG11" s="45" t="s">
        <v>54</v>
      </c>
      <c r="EH11" s="34">
        <f>IFERROR(ROUND(((EI4-$B$20)/$B$19)*100,2),0)</f>
        <v>49.61</v>
      </c>
      <c r="EI11" s="38" t="s">
        <v>88</v>
      </c>
      <c r="EJ11" s="34">
        <f>ROUND((EG10/EH10)*60,1)</f>
        <v>254</v>
      </c>
      <c r="EK11" s="39">
        <f>EJ10+EK10</f>
        <v>82</v>
      </c>
      <c r="EL11" s="24"/>
      <c r="EM11" s="41"/>
      <c r="EN11" s="41"/>
      <c r="EO11" s="41"/>
      <c r="EP11" s="41"/>
      <c r="EQ11" s="24"/>
      <c r="ER11" s="24"/>
      <c r="ES11" s="24"/>
      <c r="ET11" s="24"/>
      <c r="EU11" s="24"/>
      <c r="EV11" s="41"/>
      <c r="EW11" s="41"/>
      <c r="EX11" s="41"/>
      <c r="EY11" s="41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  <c r="IS11" s="24"/>
      <c r="IT11" s="24"/>
      <c r="IU11" s="24"/>
      <c r="IV11" s="24"/>
      <c r="IW11" s="24"/>
      <c r="IX11" s="24"/>
      <c r="IY11" s="24"/>
      <c r="IZ11" s="24"/>
      <c r="JA11" s="24"/>
      <c r="JB11" s="24"/>
      <c r="JC11" s="24"/>
      <c r="JD11" s="24"/>
      <c r="JE11" s="24"/>
      <c r="JF11" s="24"/>
      <c r="JG11" s="24"/>
      <c r="JH11" s="24"/>
      <c r="JI11" s="24"/>
      <c r="JJ11" s="24"/>
      <c r="JK11" s="24"/>
      <c r="JL11" s="24"/>
      <c r="JM11" s="24"/>
      <c r="JN11" s="24"/>
      <c r="JO11" s="24"/>
      <c r="JP11" s="24"/>
      <c r="JQ11" s="24"/>
    </row>
    <row r="12" spans="1:277" x14ac:dyDescent="0.25">
      <c r="A12" s="81" t="s">
        <v>38</v>
      </c>
      <c r="B12" s="81"/>
      <c r="C12" s="59">
        <f>ROUND(C3/$B$23,2)</f>
        <v>7.37</v>
      </c>
      <c r="D12" s="70">
        <f t="shared" ref="D12:F12" si="41">ROUND(D3/$B$23,2)</f>
        <v>1.06</v>
      </c>
      <c r="E12" s="70">
        <f t="shared" si="41"/>
        <v>0.2</v>
      </c>
      <c r="F12" s="70">
        <f t="shared" si="41"/>
        <v>5.9</v>
      </c>
      <c r="G12" s="45" t="s">
        <v>55</v>
      </c>
      <c r="H12" s="34">
        <v>0</v>
      </c>
      <c r="I12" s="38" t="s">
        <v>86</v>
      </c>
      <c r="J12" s="34">
        <f>ROUND(J11/$B$23,1)</f>
        <v>3.8</v>
      </c>
      <c r="K12" s="37"/>
      <c r="L12" s="59"/>
      <c r="M12" s="59">
        <f>ROUND(M3/69.9,2)</f>
        <v>9.01</v>
      </c>
      <c r="N12" s="59">
        <f t="shared" ref="N12:P12" si="42">ROUND(N3/69.9,2)</f>
        <v>0.76</v>
      </c>
      <c r="O12" s="59">
        <f t="shared" si="42"/>
        <v>0.56000000000000005</v>
      </c>
      <c r="P12" s="59">
        <f t="shared" si="42"/>
        <v>3.58</v>
      </c>
      <c r="Q12" s="45" t="s">
        <v>55</v>
      </c>
      <c r="R12" s="34">
        <f>IFERROR(ROUND(((AVERAGE(S6,S7)-$B$20)/$B$19)*100,2),0)</f>
        <v>61.42</v>
      </c>
      <c r="S12" s="38" t="s">
        <v>86</v>
      </c>
      <c r="T12" s="34">
        <f>ROUND(T11/$B$23,1)</f>
        <v>4.4000000000000004</v>
      </c>
      <c r="U12" s="37"/>
      <c r="V12" s="59"/>
      <c r="W12" s="59">
        <f>ROUND(W3/69.9,2)</f>
        <v>11.6</v>
      </c>
      <c r="X12" s="59">
        <f t="shared" ref="X12:Z12" si="43">ROUND(X3/69.9,2)</f>
        <v>1.2</v>
      </c>
      <c r="Y12" s="59">
        <f t="shared" si="43"/>
        <v>0.47</v>
      </c>
      <c r="Z12" s="59">
        <f t="shared" si="43"/>
        <v>10.01</v>
      </c>
      <c r="AA12" s="45" t="s">
        <v>55</v>
      </c>
      <c r="AB12" s="34">
        <f>IFERROR(ROUND(((AC6-$B$20)/$B$19)*100,2),0)</f>
        <v>56.69</v>
      </c>
      <c r="AC12" s="38" t="s">
        <v>86</v>
      </c>
      <c r="AD12" s="34">
        <f>ROUND(AD11/$B$23,1)</f>
        <v>4.0999999999999996</v>
      </c>
      <c r="AE12" s="37"/>
      <c r="AF12" s="59"/>
      <c r="AG12" s="59">
        <f>ROUND(AG3/69.9,2)</f>
        <v>8.1999999999999993</v>
      </c>
      <c r="AH12" s="59">
        <f t="shared" ref="AH12:AJ12" si="44">ROUND(AH3/69.9,2)</f>
        <v>0.65</v>
      </c>
      <c r="AI12" s="59">
        <f t="shared" si="44"/>
        <v>0.43</v>
      </c>
      <c r="AJ12" s="59">
        <f t="shared" si="44"/>
        <v>6.44</v>
      </c>
      <c r="AK12" s="45" t="s">
        <v>55</v>
      </c>
      <c r="AL12" s="34">
        <f>IFERROR(ROUND(((AM6-$B$20)/$B$19)*100,2),0)</f>
        <v>56.69</v>
      </c>
      <c r="AM12" s="38"/>
      <c r="AN12" s="34"/>
      <c r="AO12" s="37"/>
      <c r="AP12" s="59"/>
      <c r="AQ12" s="59">
        <f>ROUND(AQ3/69.9,2)</f>
        <v>10.07</v>
      </c>
      <c r="AR12" s="59">
        <f t="shared" ref="AR12:AT12" si="45">ROUND(AR3/69.9,2)</f>
        <v>1.24</v>
      </c>
      <c r="AS12" s="59">
        <f t="shared" si="45"/>
        <v>0.38</v>
      </c>
      <c r="AT12" s="59">
        <f t="shared" si="45"/>
        <v>6.44</v>
      </c>
      <c r="AU12" s="45" t="s">
        <v>55</v>
      </c>
      <c r="AV12" s="34">
        <f>IFERROR(ROUND(((AW4-$B$20)/$B$19)*100,2),0)</f>
        <v>59.06</v>
      </c>
      <c r="AW12" s="38" t="s">
        <v>86</v>
      </c>
      <c r="AX12" s="34">
        <f>ROUND(AX11/$B$23,1)</f>
        <v>4.0999999999999996</v>
      </c>
      <c r="AY12" s="37"/>
      <c r="AZ12" s="59"/>
      <c r="BA12" s="59">
        <f>ROUND(BA3/69.9,2)</f>
        <v>5.92</v>
      </c>
      <c r="BB12" s="59">
        <f t="shared" ref="BB12:BD12" si="46">ROUND(BB3/69.9,2)</f>
        <v>0.87</v>
      </c>
      <c r="BC12" s="59">
        <f t="shared" si="46"/>
        <v>0.13</v>
      </c>
      <c r="BD12" s="59">
        <f t="shared" si="46"/>
        <v>6.44</v>
      </c>
      <c r="BE12" s="45" t="s">
        <v>55</v>
      </c>
      <c r="BF12" s="34">
        <f>IFERROR(ROUND(((BG4-$B$20)/$B$19)*100,2),0)</f>
        <v>67.72</v>
      </c>
      <c r="BG12" s="38" t="s">
        <v>86</v>
      </c>
      <c r="BH12" s="34">
        <f>ROUND(BH11/$B$23,1)</f>
        <v>4.5</v>
      </c>
      <c r="BI12" s="37"/>
      <c r="BJ12" s="59"/>
      <c r="BK12" s="59">
        <f>ROUND(BK3/69.9,2)</f>
        <v>21.76</v>
      </c>
      <c r="BL12" s="59">
        <f t="shared" ref="BL12:BN12" si="47">ROUND(BL3/69.9,2)</f>
        <v>2.17</v>
      </c>
      <c r="BM12" s="59">
        <f t="shared" si="47"/>
        <v>0.81</v>
      </c>
      <c r="BN12" s="59">
        <f t="shared" si="47"/>
        <v>6.44</v>
      </c>
      <c r="BO12" s="45" t="s">
        <v>55</v>
      </c>
      <c r="BP12" s="34">
        <f>IFERROR(ROUND(((BQ4-$B$20)/$B$19)*100,2),0)</f>
        <v>67.72</v>
      </c>
      <c r="BQ12" s="38" t="s">
        <v>86</v>
      </c>
      <c r="BR12" s="34">
        <f>ROUND(BR11/$B$23,1)</f>
        <v>5.2</v>
      </c>
      <c r="BS12" s="37"/>
      <c r="BT12" s="59"/>
      <c r="BU12" s="59">
        <f>ROUND(BU3/69.9,2)</f>
        <v>20.03</v>
      </c>
      <c r="BV12" s="59">
        <f t="shared" ref="BV12:BX12" si="48">ROUND(BV3/69.9,2)</f>
        <v>2.04</v>
      </c>
      <c r="BW12" s="59">
        <f t="shared" si="48"/>
        <v>0.77</v>
      </c>
      <c r="BX12" s="59">
        <f t="shared" si="48"/>
        <v>10.01</v>
      </c>
      <c r="BY12" s="45"/>
      <c r="BZ12" s="38"/>
      <c r="CA12" s="38"/>
      <c r="CB12" s="34"/>
      <c r="CC12" s="37"/>
      <c r="CD12" s="59"/>
      <c r="CE12" s="59">
        <f>ROUND(CE3/69.9,2)</f>
        <v>27.38</v>
      </c>
      <c r="CF12" s="59">
        <f t="shared" ref="CF12:CH12" si="49">ROUND(CF3/69.9,2)</f>
        <v>2.67</v>
      </c>
      <c r="CG12" s="59">
        <f t="shared" si="49"/>
        <v>1.06</v>
      </c>
      <c r="CH12" s="59">
        <f t="shared" si="49"/>
        <v>10.01</v>
      </c>
      <c r="CI12" s="45" t="s">
        <v>55</v>
      </c>
      <c r="CJ12" s="34">
        <f>IFERROR(ROUND(((CK4-$B$20)/$B$19)*100,2),0)</f>
        <v>68.5</v>
      </c>
      <c r="CK12" s="38" t="s">
        <v>86</v>
      </c>
      <c r="CL12" s="34">
        <f>ROUND(CL11/$B$23,1)</f>
        <v>4.9000000000000004</v>
      </c>
      <c r="CM12" s="37"/>
      <c r="CN12" s="59"/>
      <c r="CO12" s="59">
        <f>ROUND(CO3/69.9,2)</f>
        <v>17.3</v>
      </c>
      <c r="CP12" s="59">
        <f t="shared" ref="CP12:CR12" si="50">ROUND(CP3/69.9,2)</f>
        <v>1.64</v>
      </c>
      <c r="CQ12" s="59">
        <f t="shared" si="50"/>
        <v>0.88</v>
      </c>
      <c r="CR12" s="59">
        <f t="shared" si="50"/>
        <v>10.73</v>
      </c>
      <c r="CS12" s="45" t="s">
        <v>55</v>
      </c>
      <c r="CT12" s="34">
        <f>IFERROR(ROUND(((CU4-$B$20)/$B$19)*100,2),0)</f>
        <v>61.42</v>
      </c>
      <c r="CU12" s="38" t="s">
        <v>86</v>
      </c>
      <c r="CV12" s="34">
        <f>ROUND(CV11/$B$23,1)</f>
        <v>4.5</v>
      </c>
      <c r="CW12" s="37"/>
      <c r="CX12" s="59"/>
      <c r="CY12" s="59">
        <f>ROUND(CY3/69.9,2)</f>
        <v>16.8</v>
      </c>
      <c r="CZ12" s="59">
        <f t="shared" ref="CZ12:DB12" si="51">ROUND(CZ3/69.9,2)</f>
        <v>1.56</v>
      </c>
      <c r="DA12" s="59">
        <f t="shared" si="51"/>
        <v>0.96</v>
      </c>
      <c r="DB12" s="59">
        <f t="shared" si="51"/>
        <v>16.45</v>
      </c>
      <c r="DC12" s="45" t="s">
        <v>55</v>
      </c>
      <c r="DD12" s="34">
        <f>IFERROR(ROUND(((DE4-$B$20)/$B$19)*100,2),0)</f>
        <v>63.78</v>
      </c>
      <c r="DE12" s="38" t="s">
        <v>86</v>
      </c>
      <c r="DF12" s="34">
        <f>ROUND(DF11/$B$23,1)</f>
        <v>5.8</v>
      </c>
      <c r="DG12" s="37"/>
      <c r="DH12" s="59"/>
      <c r="DI12" s="59">
        <f>ROUND(DI3/69.9,2)</f>
        <v>16.04</v>
      </c>
      <c r="DJ12" s="59">
        <f t="shared" ref="DJ12:DL12" si="52">ROUND(DJ3/69.9,2)</f>
        <v>1.73</v>
      </c>
      <c r="DK12" s="59">
        <f t="shared" si="52"/>
        <v>0.73</v>
      </c>
      <c r="DL12" s="59">
        <f t="shared" si="52"/>
        <v>12.88</v>
      </c>
      <c r="DM12" s="45"/>
      <c r="DN12" s="38"/>
      <c r="DO12" s="38"/>
      <c r="DP12" s="34"/>
      <c r="DQ12" s="37"/>
      <c r="DR12" s="59"/>
      <c r="DS12" s="59">
        <f>ROUND(DS3/69.9,2)</f>
        <v>18.68</v>
      </c>
      <c r="DT12" s="59">
        <f t="shared" ref="DT12:DV12" si="53">ROUND(DT3/69.9,2)</f>
        <v>2.1800000000000002</v>
      </c>
      <c r="DU12" s="59">
        <f t="shared" si="53"/>
        <v>0.81</v>
      </c>
      <c r="DV12" s="59">
        <f t="shared" si="53"/>
        <v>10.01</v>
      </c>
      <c r="DW12" s="45" t="s">
        <v>55</v>
      </c>
      <c r="DX12" s="34">
        <f>IFERROR(ROUND(((DY4-$B$20)/$B$19)*100,2),0)</f>
        <v>63.78</v>
      </c>
      <c r="DY12" s="38" t="s">
        <v>86</v>
      </c>
      <c r="DZ12" s="34">
        <f>ROUND(DZ11/$B$23,1)</f>
        <v>5.4</v>
      </c>
      <c r="EA12" s="37"/>
      <c r="EB12" s="59"/>
      <c r="EC12" s="59">
        <f>ROUND(EC3/69.9,2)</f>
        <v>21.9</v>
      </c>
      <c r="ED12" s="59">
        <f t="shared" ref="ED12:EF12" si="54">ROUND(ED3/69.9,2)</f>
        <v>2.08</v>
      </c>
      <c r="EE12" s="59">
        <f t="shared" si="54"/>
        <v>0.87</v>
      </c>
      <c r="EF12" s="59">
        <f t="shared" si="54"/>
        <v>25.04</v>
      </c>
      <c r="EG12" s="45" t="s">
        <v>55</v>
      </c>
      <c r="EH12" s="34">
        <v>0</v>
      </c>
      <c r="EI12" s="38" t="s">
        <v>86</v>
      </c>
      <c r="EJ12" s="34">
        <f>ROUND(EJ11/$B$23,1)</f>
        <v>3.3</v>
      </c>
      <c r="EK12" s="37"/>
      <c r="EM12" s="41"/>
      <c r="EN12" s="41"/>
      <c r="EO12" s="41"/>
      <c r="EP12" s="41"/>
      <c r="EV12" s="41"/>
      <c r="EW12" s="41"/>
      <c r="EX12" s="41"/>
      <c r="EY12" s="41"/>
    </row>
    <row r="13" spans="1:277" x14ac:dyDescent="0.25">
      <c r="A13" s="31" t="s">
        <v>51</v>
      </c>
      <c r="B13" s="31"/>
      <c r="C13" s="31">
        <f>IFERROR(ROUND((C4/H4),2)*60,0)</f>
        <v>196.79999999999998</v>
      </c>
      <c r="D13" s="31">
        <f>IFERROR(ROUND((D4/H4),2)*60,0)</f>
        <v>21</v>
      </c>
      <c r="E13" s="31">
        <f>IFERROR(ROUND((E4/H4),2)*60,0)</f>
        <v>8.4</v>
      </c>
      <c r="F13" s="31">
        <f>IFERROR(ROUND((F4/H4),2)*60,0)</f>
        <v>325.79999999999995</v>
      </c>
      <c r="G13" s="45"/>
      <c r="H13" s="38"/>
      <c r="I13" s="38"/>
      <c r="J13" s="34"/>
      <c r="K13" s="37"/>
      <c r="L13" s="31"/>
      <c r="M13" s="31">
        <f>IFERROR(ROUND((M4/R4),2)*60,0)</f>
        <v>0</v>
      </c>
      <c r="N13" s="31">
        <f>IFERROR(ROUND((N4/R4),2)*60,0)</f>
        <v>0</v>
      </c>
      <c r="O13" s="31">
        <f>IFERROR(ROUND((O4/R4),2)*60,0)</f>
        <v>0</v>
      </c>
      <c r="P13" s="31">
        <f>IFERROR(ROUND((P4/R4),2)*60,0)</f>
        <v>0</v>
      </c>
      <c r="Q13" s="45"/>
      <c r="R13" s="38"/>
      <c r="S13" s="38"/>
      <c r="T13" s="34"/>
      <c r="U13" s="37"/>
      <c r="V13" s="31"/>
      <c r="W13" s="31">
        <f>IFERROR(ROUND((W4/AB4),2)*60,0)</f>
        <v>240</v>
      </c>
      <c r="X13" s="31">
        <f>IFERROR(ROUND((X4/AB4),2)*60,0)</f>
        <v>25.2</v>
      </c>
      <c r="Y13" s="31">
        <f>IFERROR(ROUND((Y4/AB4),2)*60,0)</f>
        <v>10.799999999999999</v>
      </c>
      <c r="Z13" s="31">
        <f>IFERROR(ROUND((Z4/AB4),2)*60,0)</f>
        <v>375</v>
      </c>
      <c r="AA13" s="45"/>
      <c r="AB13" s="38"/>
      <c r="AC13" s="38"/>
      <c r="AD13" s="34"/>
      <c r="AE13" s="37"/>
      <c r="AF13" s="31"/>
      <c r="AG13" s="31">
        <f>IFERROR(ROUND((AG4/AL4),2)*60,0)</f>
        <v>0</v>
      </c>
      <c r="AH13" s="31">
        <f>IFERROR(ROUND((AH4/AL4),2)*60,0)</f>
        <v>0</v>
      </c>
      <c r="AI13" s="31">
        <f>IFERROR(ROUND((AI4/AL4),2)*60,0)</f>
        <v>0</v>
      </c>
      <c r="AJ13" s="31">
        <f>IFERROR(ROUND((AJ4/AL4),2)*60,0)</f>
        <v>0</v>
      </c>
      <c r="AK13" s="45"/>
      <c r="AL13" s="38"/>
      <c r="AM13" s="49"/>
      <c r="AN13" s="49"/>
      <c r="AO13" s="37"/>
      <c r="AP13" s="31"/>
      <c r="AQ13" s="31">
        <f>IFERROR(ROUND((AQ4/AV4),2)*60,0)</f>
        <v>41.4</v>
      </c>
      <c r="AR13" s="31">
        <f>IFERROR(ROUND((AR4/AV4),2)*60,0)</f>
        <v>9.6</v>
      </c>
      <c r="AS13" s="31">
        <f>IFERROR(ROUND((AS4/AV4),2)*60,0)</f>
        <v>0.6</v>
      </c>
      <c r="AT13" s="31">
        <f>IFERROR(ROUND((AT4/AV4),2)*60,0)</f>
        <v>115.19999999999999</v>
      </c>
      <c r="AU13" s="45" t="s">
        <v>66</v>
      </c>
      <c r="AV13" s="34">
        <f>IFERROR(ROUND(((AW6-$B$20)/$B$19)*100,2),0)</f>
        <v>51.97</v>
      </c>
      <c r="AW13" s="38"/>
      <c r="AX13" s="34"/>
      <c r="AY13" s="37"/>
      <c r="AZ13" s="31"/>
      <c r="BA13" s="31">
        <f>IFERROR(ROUND((BA4/BF4),2)*60,0)</f>
        <v>402.6</v>
      </c>
      <c r="BB13" s="31">
        <f>IFERROR(ROUND((BB4/BF4),2)*60,0)</f>
        <v>25.8</v>
      </c>
      <c r="BC13" s="31">
        <f>IFERROR(ROUND((BC4/BF4),2)*60,0)</f>
        <v>20.400000000000002</v>
      </c>
      <c r="BD13" s="31">
        <f>IFERROR(ROUND((BD4/BF4),2)*60,0)</f>
        <v>0</v>
      </c>
      <c r="BE13" s="45" t="s">
        <v>66</v>
      </c>
      <c r="BF13" s="34">
        <f>IFERROR(ROUND(((BG6-$B$20)/$B$19)*100,2),0)</f>
        <v>52.76</v>
      </c>
      <c r="BG13" s="38"/>
      <c r="BH13" s="34"/>
      <c r="BI13" s="37"/>
      <c r="BJ13" s="31"/>
      <c r="BK13" s="31">
        <f>IFERROR(ROUND((BK4/BP4),2)*60,0)</f>
        <v>0</v>
      </c>
      <c r="BL13" s="31">
        <f>IFERROR(ROUND((BL4/BP4),2)*60,0)</f>
        <v>0</v>
      </c>
      <c r="BM13" s="31">
        <f>IFERROR(ROUND((BM4/BP4),2)*60,0)</f>
        <v>0</v>
      </c>
      <c r="BN13" s="31">
        <f>IFERROR(ROUND((BN4/BP4),2)*60,0)</f>
        <v>306</v>
      </c>
      <c r="BO13" s="45" t="s">
        <v>66</v>
      </c>
      <c r="BP13" s="34">
        <f>IFERROR(ROUND(((BQ6-$B$20)/$B$19)*100,2),0)</f>
        <v>54.33</v>
      </c>
      <c r="BQ13" s="38"/>
      <c r="BR13" s="34"/>
      <c r="BS13" s="37"/>
      <c r="BT13" s="31"/>
      <c r="BU13" s="31">
        <f>IFERROR(ROUND((BU4/BZ4),2)*60,0)</f>
        <v>0</v>
      </c>
      <c r="BV13" s="31">
        <f>IFERROR(ROUND((BV4/BZ4),2)*60,0)</f>
        <v>0</v>
      </c>
      <c r="BW13" s="31">
        <f>IFERROR(ROUND((BW4/BZ4),2)*60,0)</f>
        <v>0</v>
      </c>
      <c r="BX13" s="31">
        <f>IFERROR(ROUND((BX4/BZ4),2)*60,0)</f>
        <v>0</v>
      </c>
      <c r="BY13" s="45"/>
      <c r="BZ13" s="38"/>
      <c r="CA13" s="49"/>
      <c r="CB13" s="49"/>
      <c r="CC13" s="37"/>
      <c r="CD13" s="31"/>
      <c r="CE13" s="31">
        <f>IFERROR(ROUND((CE4/CJ4),2)*60,0)</f>
        <v>33.6</v>
      </c>
      <c r="CF13" s="31">
        <f>IFERROR(ROUND((CF4/CJ4),2)*60,0)</f>
        <v>7.8000000000000007</v>
      </c>
      <c r="CG13" s="31">
        <f>IFERROR(ROUND((CG4/CJ4),2)*60,0)</f>
        <v>0.6</v>
      </c>
      <c r="CH13" s="31">
        <f>IFERROR(ROUND((CH4/CJ4),2)*60,0)</f>
        <v>196.2</v>
      </c>
      <c r="CI13" s="45" t="s">
        <v>66</v>
      </c>
      <c r="CJ13" s="34">
        <f>IFERROR(ROUND(((CK6-$B$20)/$B$19)*100,2),0)</f>
        <v>52.76</v>
      </c>
      <c r="CK13" s="38"/>
      <c r="CL13" s="34"/>
      <c r="CM13" s="37"/>
      <c r="CN13" s="31"/>
      <c r="CO13" s="31">
        <f>IFERROR(ROUND((CO4/CT4),2)*60,0)</f>
        <v>0</v>
      </c>
      <c r="CP13" s="31">
        <f>IFERROR(ROUND((CP4/CT4),2)*60,0)</f>
        <v>0</v>
      </c>
      <c r="CQ13" s="31">
        <f>IFERROR(ROUND((CQ4/CT4),2)*60,0)</f>
        <v>0</v>
      </c>
      <c r="CR13" s="31">
        <f>IFERROR(ROUND((CR4/CT4),2)*60,0)</f>
        <v>0</v>
      </c>
      <c r="CS13" s="45" t="s">
        <v>66</v>
      </c>
      <c r="CT13" s="34">
        <f>IFERROR(ROUND(((CU6-$B$20)/$B$19)*100,2),0)</f>
        <v>47.24</v>
      </c>
      <c r="CU13" s="38"/>
      <c r="CV13" s="34"/>
      <c r="CW13" s="37"/>
      <c r="CX13" s="31"/>
      <c r="CY13" s="31">
        <f>IFERROR(ROUND((CY4/DD4),2)*60,0)</f>
        <v>0</v>
      </c>
      <c r="CZ13" s="31">
        <f>IFERROR(ROUND((CZ4/DD4),2)*60,0)</f>
        <v>0</v>
      </c>
      <c r="DA13" s="31">
        <f>IFERROR(ROUND((DA4/DD4),2)*60,0)</f>
        <v>0</v>
      </c>
      <c r="DB13" s="31">
        <f>IFERROR(ROUND((DB4/DD4),2)*60,0)</f>
        <v>154.80000000000001</v>
      </c>
      <c r="DC13" s="45" t="s">
        <v>66</v>
      </c>
      <c r="DD13" s="34">
        <f>IFERROR(ROUND(((DE6-$B$20)/$B$19)*100,2),0)</f>
        <v>53.54</v>
      </c>
      <c r="DE13" s="38"/>
      <c r="DF13" s="34"/>
      <c r="DG13" s="37"/>
      <c r="DH13" s="31"/>
      <c r="DI13" s="31">
        <f>IFERROR(ROUND((DI4/DN4),2)*60,0)</f>
        <v>55.2</v>
      </c>
      <c r="DJ13" s="31">
        <f>IFERROR(ROUND((DJ4/DN4),2)*60,0)</f>
        <v>12.6</v>
      </c>
      <c r="DK13" s="31">
        <f>IFERROR(ROUND((DK4/DN4),2)*60,0)</f>
        <v>0.6</v>
      </c>
      <c r="DL13" s="31">
        <f>IFERROR(ROUND((DL4/DN4),2)*60,0)</f>
        <v>0</v>
      </c>
      <c r="DM13" s="45"/>
      <c r="DN13" s="38"/>
      <c r="DO13" s="49"/>
      <c r="DP13" s="49"/>
      <c r="DQ13" s="37"/>
      <c r="DR13" s="31"/>
      <c r="DS13" s="31">
        <f>IFERROR(ROUND((DS4/DX4),2)*60,0)</f>
        <v>0</v>
      </c>
      <c r="DT13" s="31">
        <f>IFERROR(ROUND((DT4/DX4),2)*60,0)</f>
        <v>0</v>
      </c>
      <c r="DU13" s="31">
        <f>IFERROR(ROUND((DU4/DX4),2)*60,0)</f>
        <v>0</v>
      </c>
      <c r="DV13" s="31">
        <f>IFERROR(ROUND((DV4/DX4),2)*60,0)</f>
        <v>0</v>
      </c>
      <c r="DW13" s="45" t="s">
        <v>66</v>
      </c>
      <c r="DX13" s="34">
        <f>IFERROR(ROUND(((DY6-$B$20)/$B$19)*100,2),0)</f>
        <v>62.99</v>
      </c>
      <c r="DY13" s="38"/>
      <c r="DZ13" s="34"/>
      <c r="EA13" s="37"/>
      <c r="EB13" s="31"/>
      <c r="EC13" s="31">
        <f>IFERROR(ROUND((EC4/EH4),2)*60,0)</f>
        <v>109.2</v>
      </c>
      <c r="ED13" s="31">
        <f>IFERROR(ROUND((ED4/EH4),2)*60,0)</f>
        <v>15</v>
      </c>
      <c r="EE13" s="31">
        <f>IFERROR(ROUND((EE4/EH4),2)*60,0)</f>
        <v>6.6</v>
      </c>
      <c r="EF13" s="31">
        <f>IFERROR(ROUND((EF4/EH4),2)*60,0)</f>
        <v>175.2</v>
      </c>
      <c r="EG13" s="45"/>
      <c r="EH13" s="38"/>
      <c r="EI13" s="38"/>
      <c r="EJ13" s="34"/>
      <c r="EK13" s="37"/>
      <c r="EM13" s="41"/>
      <c r="EN13" s="41"/>
      <c r="EO13" s="41"/>
      <c r="EP13" s="41"/>
      <c r="EV13" s="41"/>
      <c r="EW13" s="41"/>
      <c r="EX13" s="41"/>
      <c r="EY13" s="41"/>
    </row>
    <row r="14" spans="1:277" x14ac:dyDescent="0.25">
      <c r="A14" s="92" t="s">
        <v>40</v>
      </c>
      <c r="B14" s="92"/>
      <c r="C14" s="60">
        <f>ROUND(C5/$B$23,2)</f>
        <v>17.64</v>
      </c>
      <c r="D14" s="72">
        <f t="shared" ref="D14:F14" si="55">ROUND(D5/$B$23,2)</f>
        <v>1.26</v>
      </c>
      <c r="E14" s="72">
        <f t="shared" si="55"/>
        <v>1.2</v>
      </c>
      <c r="F14" s="72">
        <f t="shared" si="55"/>
        <v>6.55</v>
      </c>
      <c r="G14" s="82" t="s">
        <v>56</v>
      </c>
      <c r="H14" s="83"/>
      <c r="I14" s="83"/>
      <c r="J14" s="83"/>
      <c r="K14" s="84"/>
      <c r="L14" s="60"/>
      <c r="M14" s="60">
        <f>ROUND(M5/69.9,2)</f>
        <v>10.29</v>
      </c>
      <c r="N14" s="60">
        <f t="shared" ref="N14:P14" si="56">ROUND(N5/69.9,2)</f>
        <v>1.31</v>
      </c>
      <c r="O14" s="60">
        <f t="shared" si="56"/>
        <v>0.59</v>
      </c>
      <c r="P14" s="60">
        <f t="shared" si="56"/>
        <v>10.73</v>
      </c>
      <c r="Q14" s="82" t="s">
        <v>56</v>
      </c>
      <c r="R14" s="83"/>
      <c r="S14" s="83"/>
      <c r="T14" s="83"/>
      <c r="U14" s="84"/>
      <c r="V14" s="60"/>
      <c r="W14" s="60">
        <f>ROUND(W5/69.9,2)</f>
        <v>22.13</v>
      </c>
      <c r="X14" s="60">
        <f t="shared" ref="X14:Z14" si="57">ROUND(X5/69.9,2)</f>
        <v>1.62</v>
      </c>
      <c r="Y14" s="60">
        <f t="shared" si="57"/>
        <v>1.0900000000000001</v>
      </c>
      <c r="Z14" s="60">
        <f t="shared" si="57"/>
        <v>7.15</v>
      </c>
      <c r="AA14" s="88" t="s">
        <v>50</v>
      </c>
      <c r="AB14" s="89"/>
      <c r="AC14" s="89"/>
      <c r="AD14" s="89"/>
      <c r="AE14" s="90"/>
      <c r="AF14" s="60"/>
      <c r="AG14" s="60">
        <f>ROUND(AG5/69.9,2)</f>
        <v>24.28</v>
      </c>
      <c r="AH14" s="60">
        <f t="shared" ref="AH14:AJ14" si="58">ROUND(AH5/69.9,2)</f>
        <v>3.1</v>
      </c>
      <c r="AI14" s="60">
        <f t="shared" si="58"/>
        <v>1.02</v>
      </c>
      <c r="AJ14" s="60">
        <f t="shared" si="58"/>
        <v>3.58</v>
      </c>
      <c r="AK14" s="85" t="s">
        <v>57</v>
      </c>
      <c r="AL14" s="86"/>
      <c r="AM14" s="86"/>
      <c r="AN14" s="86"/>
      <c r="AO14" s="87"/>
      <c r="AP14" s="60"/>
      <c r="AQ14" s="60">
        <f>ROUND(AQ5/69.9,2)</f>
        <v>27.27</v>
      </c>
      <c r="AR14" s="60">
        <f t="shared" ref="AR14:AT14" si="59">ROUND(AR5/69.9,2)</f>
        <v>2.2599999999999998</v>
      </c>
      <c r="AS14" s="60">
        <f t="shared" si="59"/>
        <v>1.24</v>
      </c>
      <c r="AT14" s="60">
        <f t="shared" si="59"/>
        <v>10.73</v>
      </c>
      <c r="AU14" s="88" t="s">
        <v>50</v>
      </c>
      <c r="AV14" s="89"/>
      <c r="AW14" s="89"/>
      <c r="AX14" s="89"/>
      <c r="AY14" s="90"/>
      <c r="AZ14" s="60"/>
      <c r="BA14" s="60">
        <f>ROUND(BA5/69.9,2)</f>
        <v>12.7</v>
      </c>
      <c r="BB14" s="60">
        <f t="shared" ref="BB14:BD14" si="60">ROUND(BB5/69.9,2)</f>
        <v>1.82</v>
      </c>
      <c r="BC14" s="60">
        <f t="shared" si="60"/>
        <v>0.45</v>
      </c>
      <c r="BD14" s="60">
        <f t="shared" si="60"/>
        <v>1.43</v>
      </c>
      <c r="BE14" s="88" t="s">
        <v>50</v>
      </c>
      <c r="BF14" s="89"/>
      <c r="BG14" s="89"/>
      <c r="BH14" s="89"/>
      <c r="BI14" s="90"/>
      <c r="BJ14" s="60"/>
      <c r="BK14" s="60">
        <f>ROUND(BK5/69.9,2)</f>
        <v>26.68</v>
      </c>
      <c r="BL14" s="60">
        <f t="shared" ref="BL14:BN14" si="61">ROUND(BL5/69.9,2)</f>
        <v>3.11</v>
      </c>
      <c r="BM14" s="60">
        <f t="shared" si="61"/>
        <v>0.75</v>
      </c>
      <c r="BN14" s="60">
        <f t="shared" si="61"/>
        <v>0</v>
      </c>
      <c r="BO14" s="88" t="s">
        <v>50</v>
      </c>
      <c r="BP14" s="89"/>
      <c r="BQ14" s="89"/>
      <c r="BR14" s="89"/>
      <c r="BS14" s="90"/>
      <c r="BT14" s="60"/>
      <c r="BU14" s="60">
        <f>ROUND(BU5/69.9,2)</f>
        <v>11.65</v>
      </c>
      <c r="BV14" s="60">
        <f t="shared" ref="BV14:BX14" si="62">ROUND(BV5/69.9,2)</f>
        <v>0.77</v>
      </c>
      <c r="BW14" s="60">
        <f t="shared" si="62"/>
        <v>0.77</v>
      </c>
      <c r="BX14" s="60">
        <f t="shared" si="62"/>
        <v>14.31</v>
      </c>
      <c r="BY14" s="85" t="s">
        <v>57</v>
      </c>
      <c r="BZ14" s="86"/>
      <c r="CA14" s="86"/>
      <c r="CB14" s="86"/>
      <c r="CC14" s="87"/>
      <c r="CD14" s="60"/>
      <c r="CE14" s="60">
        <f>ROUND(CE5/69.9,2)</f>
        <v>21.89</v>
      </c>
      <c r="CF14" s="60">
        <f t="shared" ref="CF14:CH14" si="63">ROUND(CF5/69.9,2)</f>
        <v>1.94</v>
      </c>
      <c r="CG14" s="60">
        <f t="shared" si="63"/>
        <v>1.02</v>
      </c>
      <c r="CH14" s="60">
        <f t="shared" si="63"/>
        <v>7.15</v>
      </c>
      <c r="CI14" s="88" t="s">
        <v>50</v>
      </c>
      <c r="CJ14" s="89"/>
      <c r="CK14" s="89"/>
      <c r="CL14" s="89"/>
      <c r="CM14" s="90"/>
      <c r="CN14" s="60"/>
      <c r="CO14" s="60">
        <f>ROUND(CO5/69.9,2)</f>
        <v>27.61</v>
      </c>
      <c r="CP14" s="60">
        <f t="shared" ref="CP14:CR14" si="64">ROUND(CP5/69.9,2)</f>
        <v>4.0999999999999996</v>
      </c>
      <c r="CQ14" s="60">
        <f t="shared" si="64"/>
        <v>1.9</v>
      </c>
      <c r="CR14" s="60">
        <f t="shared" si="64"/>
        <v>11.44</v>
      </c>
      <c r="CS14" s="88" t="s">
        <v>50</v>
      </c>
      <c r="CT14" s="89"/>
      <c r="CU14" s="89"/>
      <c r="CV14" s="89"/>
      <c r="CW14" s="90"/>
      <c r="CX14" s="60"/>
      <c r="CY14" s="60">
        <f>ROUND(CY5/69.9,2)</f>
        <v>19.53</v>
      </c>
      <c r="CZ14" s="60">
        <f t="shared" ref="CZ14:DB14" si="65">ROUND(CZ5/69.9,2)</f>
        <v>2.91</v>
      </c>
      <c r="DA14" s="60">
        <f t="shared" si="65"/>
        <v>0.82</v>
      </c>
      <c r="DB14" s="60">
        <f t="shared" si="65"/>
        <v>10.73</v>
      </c>
      <c r="DC14" s="88" t="s">
        <v>50</v>
      </c>
      <c r="DD14" s="89"/>
      <c r="DE14" s="89"/>
      <c r="DF14" s="89"/>
      <c r="DG14" s="90"/>
      <c r="DH14" s="60"/>
      <c r="DI14" s="60">
        <f>ROUND(DI5/69.9,2)</f>
        <v>31.83</v>
      </c>
      <c r="DJ14" s="60">
        <f t="shared" ref="DJ14:DL14" si="66">ROUND(DJ5/69.9,2)</f>
        <v>3.3</v>
      </c>
      <c r="DK14" s="60">
        <f t="shared" si="66"/>
        <v>1.1200000000000001</v>
      </c>
      <c r="DL14" s="60">
        <f t="shared" si="66"/>
        <v>3.58</v>
      </c>
      <c r="DM14" s="85" t="s">
        <v>57</v>
      </c>
      <c r="DN14" s="86"/>
      <c r="DO14" s="86"/>
      <c r="DP14" s="86"/>
      <c r="DQ14" s="87"/>
      <c r="DR14" s="60"/>
      <c r="DS14" s="60">
        <f>ROUND(DS5/69.9,2)</f>
        <v>25.49</v>
      </c>
      <c r="DT14" s="60">
        <f t="shared" ref="DT14:DV14" si="67">ROUND(DT5/69.9,2)</f>
        <v>3.38</v>
      </c>
      <c r="DU14" s="60">
        <f t="shared" si="67"/>
        <v>0.63</v>
      </c>
      <c r="DV14" s="60">
        <f t="shared" si="67"/>
        <v>7.15</v>
      </c>
      <c r="DW14" s="88" t="s">
        <v>50</v>
      </c>
      <c r="DX14" s="89"/>
      <c r="DY14" s="89"/>
      <c r="DZ14" s="89"/>
      <c r="EA14" s="90"/>
      <c r="EB14" s="60"/>
      <c r="EC14" s="60">
        <f>ROUND(EC5/69.9,2)</f>
        <v>26.55</v>
      </c>
      <c r="ED14" s="60">
        <f t="shared" ref="ED14:EF14" si="68">ROUND(ED5/69.9,2)</f>
        <v>1.92</v>
      </c>
      <c r="EE14" s="60">
        <f t="shared" si="68"/>
        <v>1.1399999999999999</v>
      </c>
      <c r="EF14" s="60">
        <f t="shared" si="68"/>
        <v>7.15</v>
      </c>
      <c r="EG14" s="82" t="s">
        <v>56</v>
      </c>
      <c r="EH14" s="83"/>
      <c r="EI14" s="83"/>
      <c r="EJ14" s="83"/>
      <c r="EK14" s="84"/>
      <c r="EM14" s="41"/>
      <c r="EN14" s="41"/>
      <c r="EO14" s="41"/>
      <c r="EP14" s="41"/>
      <c r="EV14" s="41"/>
      <c r="EW14" s="41"/>
      <c r="EX14" s="41"/>
      <c r="EY14" s="41"/>
    </row>
    <row r="15" spans="1:277" x14ac:dyDescent="0.25">
      <c r="A15" s="31" t="s">
        <v>52</v>
      </c>
      <c r="B15" s="31"/>
      <c r="C15" s="31">
        <f>IFERROR(ROUND((C6/H6),2)*60,0)</f>
        <v>0</v>
      </c>
      <c r="D15" s="31">
        <f>IFERROR(ROUND((D6/H6),2)*60,0)</f>
        <v>0</v>
      </c>
      <c r="E15" s="31">
        <f>IFERROR(ROUND((E6/H6),2)*60,0)</f>
        <v>0</v>
      </c>
      <c r="F15" s="31">
        <f>IFERROR(ROUND((F6/H6),2)*60,0)</f>
        <v>0</v>
      </c>
      <c r="G15" s="43"/>
      <c r="H15" s="44"/>
      <c r="I15" s="44"/>
      <c r="J15" s="44"/>
      <c r="K15" s="40"/>
      <c r="L15" s="31"/>
      <c r="M15" s="31">
        <f>IFERROR(ROUND((M6/R6),2)*60,0)</f>
        <v>211.79999999999998</v>
      </c>
      <c r="N15" s="31">
        <f>IFERROR(ROUND((N6/R6),2)*60,0)</f>
        <v>20.400000000000002</v>
      </c>
      <c r="O15" s="31">
        <f>IFERROR(ROUND((O6/R6),2)*60,0)</f>
        <v>8.4</v>
      </c>
      <c r="P15" s="31">
        <f>IFERROR(ROUND((P6/R6),2)*60,0)</f>
        <v>214.2</v>
      </c>
      <c r="Q15" s="43"/>
      <c r="R15" s="44"/>
      <c r="S15" s="44"/>
      <c r="T15" s="44"/>
      <c r="U15" s="40"/>
      <c r="V15" s="31"/>
      <c r="W15" s="31">
        <f>IFERROR(ROUND((W6/AB6),2)*60,0)</f>
        <v>0</v>
      </c>
      <c r="X15" s="31">
        <f>IFERROR(ROUND((X6/AB6),2)*60,0)</f>
        <v>0</v>
      </c>
      <c r="Y15" s="31">
        <f>IFERROR(ROUND((Y6/AB6),2)*60,0)</f>
        <v>0</v>
      </c>
      <c r="Z15" s="31">
        <f>IFERROR(ROUND((Z6/AB6),2)*60,0)</f>
        <v>0</v>
      </c>
      <c r="AA15" s="43"/>
      <c r="AB15" s="44"/>
      <c r="AC15" s="44"/>
      <c r="AD15" s="44"/>
      <c r="AE15" s="40"/>
      <c r="AF15" s="31"/>
      <c r="AG15" s="31">
        <f>IFERROR(ROUND((AG6/AL6),2)*60,0)</f>
        <v>162</v>
      </c>
      <c r="AH15" s="31">
        <f>IFERROR(ROUND((AH6/AL6),2)*60,0)</f>
        <v>19.2</v>
      </c>
      <c r="AI15" s="31">
        <f>IFERROR(ROUND((AI6/AL6),2)*60,0)</f>
        <v>3.5999999999999996</v>
      </c>
      <c r="AJ15" s="31">
        <f>IFERROR(ROUND((AJ6/AL6),2)*60,0)</f>
        <v>187.79999999999998</v>
      </c>
      <c r="AK15" s="43"/>
      <c r="AL15" s="44"/>
      <c r="AM15" s="44"/>
      <c r="AN15" s="44"/>
      <c r="AO15" s="40"/>
      <c r="AP15" s="31"/>
      <c r="AQ15" s="31">
        <f>IFERROR(ROUND((AQ6/AV6),2)*60,0)</f>
        <v>55.2</v>
      </c>
      <c r="AR15" s="31">
        <f>IFERROR(ROUND((AR6/AV6),2)*60,0)</f>
        <v>7.8000000000000007</v>
      </c>
      <c r="AS15" s="31">
        <f>IFERROR(ROUND((AS6/AV6),2)*60,0)</f>
        <v>3</v>
      </c>
      <c r="AT15" s="31">
        <f>IFERROR(ROUND((AT6/AV6),2)*60,0)</f>
        <v>136.19999999999999</v>
      </c>
      <c r="AU15" s="43"/>
      <c r="AV15" s="44"/>
      <c r="AW15" s="44"/>
      <c r="AX15" s="44"/>
      <c r="AY15" s="40"/>
      <c r="AZ15" s="31"/>
      <c r="BA15" s="31">
        <f>IFERROR(ROUND((BA6/BF6),2)*60,0)</f>
        <v>118.2</v>
      </c>
      <c r="BB15" s="31">
        <f>IFERROR(ROUND((BB6/BF6),2)*60,0)</f>
        <v>21.599999999999998</v>
      </c>
      <c r="BC15" s="31">
        <f>IFERROR(ROUND((BC6/BF6),2)*60,0)</f>
        <v>4.2</v>
      </c>
      <c r="BD15" s="31">
        <f>IFERROR(ROUND((BD6/BF6),2)*60,0)</f>
        <v>666.59999999999991</v>
      </c>
      <c r="BE15" s="43"/>
      <c r="BF15" s="44"/>
      <c r="BG15" s="44"/>
      <c r="BH15" s="44"/>
      <c r="BI15" s="40"/>
      <c r="BJ15" s="31"/>
      <c r="BK15" s="31">
        <f>IFERROR(ROUND((BK6/BP6),2)*60,0)</f>
        <v>98.399999999999991</v>
      </c>
      <c r="BL15" s="31">
        <f>IFERROR(ROUND((BL6/BP6),2)*60,0)</f>
        <v>16.8</v>
      </c>
      <c r="BM15" s="31">
        <f>IFERROR(ROUND((BM6/BP6),2)*60,0)</f>
        <v>4.2</v>
      </c>
      <c r="BN15" s="31">
        <f>IFERROR(ROUND((BN6/BP6),2)*60,0)</f>
        <v>428.4</v>
      </c>
      <c r="BO15" s="43"/>
      <c r="BP15" s="44"/>
      <c r="BQ15" s="44"/>
      <c r="BR15" s="44"/>
      <c r="BS15" s="40"/>
      <c r="BT15" s="31"/>
      <c r="BU15" s="31">
        <f>IFERROR(ROUND((BU6/BZ6),2)*60,0)</f>
        <v>0</v>
      </c>
      <c r="BV15" s="31">
        <f>IFERROR(ROUND((BV6/BZ6),2)*60,0)</f>
        <v>0</v>
      </c>
      <c r="BW15" s="31">
        <f>IFERROR(ROUND((BW6/BZ6),2)*60,0)</f>
        <v>0</v>
      </c>
      <c r="BX15" s="31">
        <f>IFERROR(ROUND((BX6/BZ6),2)*60,0)</f>
        <v>0</v>
      </c>
      <c r="BY15" s="43"/>
      <c r="BZ15" s="44"/>
      <c r="CA15" s="44"/>
      <c r="CB15" s="44"/>
      <c r="CC15" s="40"/>
      <c r="CD15" s="31"/>
      <c r="CE15" s="31">
        <f>IFERROR(ROUND((CE6/CJ6),2)*60,0)</f>
        <v>45.6</v>
      </c>
      <c r="CF15" s="31">
        <f>IFERROR(ROUND((CF6/CJ6),2)*60,0)</f>
        <v>10.200000000000001</v>
      </c>
      <c r="CG15" s="31">
        <f>IFERROR(ROUND((CG6/CJ6),2)*60,0)</f>
        <v>0.6</v>
      </c>
      <c r="CH15" s="31">
        <f>IFERROR(ROUND((CH6/CJ6),2)*60,0)</f>
        <v>267.60000000000002</v>
      </c>
      <c r="CI15" s="43"/>
      <c r="CJ15" s="44"/>
      <c r="CK15" s="44"/>
      <c r="CL15" s="44"/>
      <c r="CM15" s="40"/>
      <c r="CN15" s="31"/>
      <c r="CO15" s="31">
        <f>IFERROR(ROUND((CO6/CT6),2)*60,0)</f>
        <v>133.80000000000001</v>
      </c>
      <c r="CP15" s="31">
        <f>IFERROR(ROUND((CP6/CT6),2)*60,0)</f>
        <v>21</v>
      </c>
      <c r="CQ15" s="31">
        <f>IFERROR(ROUND((CQ6/CT6),2)*60,0)</f>
        <v>6.6</v>
      </c>
      <c r="CR15" s="31">
        <f>IFERROR(ROUND((CR6/CT6),2)*60,0)</f>
        <v>193.8</v>
      </c>
      <c r="CS15" s="43"/>
      <c r="CT15" s="44"/>
      <c r="CU15" s="44"/>
      <c r="CV15" s="44"/>
      <c r="CW15" s="40"/>
      <c r="CX15" s="31"/>
      <c r="CY15" s="31">
        <f>IFERROR(ROUND((CY6/DD6),2)*60,0)</f>
        <v>79.2</v>
      </c>
      <c r="CZ15" s="31">
        <f>IFERROR(ROUND((CZ6/DD6),2)*60,0)</f>
        <v>17.399999999999999</v>
      </c>
      <c r="DA15" s="31">
        <f>IFERROR(ROUND((DA6/DD6),2)*60,0)</f>
        <v>1.2</v>
      </c>
      <c r="DB15" s="31">
        <f>IFERROR(ROUND((DB6/DD6),2)*60,0)</f>
        <v>416.40000000000003</v>
      </c>
      <c r="DC15" s="43"/>
      <c r="DD15" s="44"/>
      <c r="DE15" s="44"/>
      <c r="DF15" s="44"/>
      <c r="DG15" s="40"/>
      <c r="DH15" s="31"/>
      <c r="DI15" s="31">
        <f>IFERROR(ROUND((DI6/DN6),2)*60,0)</f>
        <v>0</v>
      </c>
      <c r="DJ15" s="31">
        <f>IFERROR(ROUND((DJ6/DN6),2)*60,0)</f>
        <v>0</v>
      </c>
      <c r="DK15" s="31">
        <f>IFERROR(ROUND((DK6/DN6),2)*60,0)</f>
        <v>0</v>
      </c>
      <c r="DL15" s="31">
        <f>IFERROR(ROUND((DL6/DN6),2)*60,0)</f>
        <v>0</v>
      </c>
      <c r="DM15" s="43"/>
      <c r="DN15" s="44"/>
      <c r="DO15" s="44"/>
      <c r="DP15" s="44"/>
      <c r="DQ15" s="40"/>
      <c r="DR15" s="31"/>
      <c r="DS15" s="31">
        <f>IFERROR(ROUND((DS6/DX6),2)*60,0)</f>
        <v>367.8</v>
      </c>
      <c r="DT15" s="31">
        <f>IFERROR(ROUND((DT6/DX6),2)*60,0)</f>
        <v>31.200000000000003</v>
      </c>
      <c r="DU15" s="31">
        <f>IFERROR(ROUND((DU6/DX6),2)*60,0)</f>
        <v>4.8</v>
      </c>
      <c r="DV15" s="31">
        <f>IFERROR(ROUND((DV6/DX6),2)*60,0)</f>
        <v>0</v>
      </c>
      <c r="DW15" s="43"/>
      <c r="DX15" s="44"/>
      <c r="DY15" s="44"/>
      <c r="DZ15" s="44"/>
      <c r="EA15" s="40"/>
      <c r="EB15" s="31"/>
      <c r="EC15" s="31">
        <f>IFERROR(ROUND((EC6/EH6),2)*60,0)</f>
        <v>0</v>
      </c>
      <c r="ED15" s="31">
        <f>IFERROR(ROUND((ED6/EH6),2)*60,0)</f>
        <v>0</v>
      </c>
      <c r="EE15" s="31">
        <f>IFERROR(ROUND((EE6/EH6),2)*60,0)</f>
        <v>0</v>
      </c>
      <c r="EF15" s="31">
        <f>IFERROR(ROUND((EF6/EH6),2)*60,0)</f>
        <v>0</v>
      </c>
      <c r="EG15" s="43"/>
      <c r="EH15" s="44"/>
      <c r="EI15" s="44"/>
      <c r="EJ15" s="44"/>
      <c r="EK15" s="40"/>
      <c r="EM15" s="41"/>
      <c r="EN15" s="41"/>
      <c r="EO15" s="41"/>
      <c r="EP15" s="41"/>
      <c r="EV15" s="41"/>
      <c r="EW15" s="41"/>
      <c r="EX15" s="41"/>
      <c r="EY15" s="41"/>
    </row>
    <row r="16" spans="1:277" x14ac:dyDescent="0.25">
      <c r="A16" s="91" t="s">
        <v>39</v>
      </c>
      <c r="B16" s="91"/>
      <c r="C16" s="54">
        <f>ROUND((C8+C9)/$B$23,2)</f>
        <v>13.67</v>
      </c>
      <c r="D16" s="71">
        <f t="shared" ref="D16:F16" si="69">ROUND((D8+D9)/$B$23,2)</f>
        <v>1.54</v>
      </c>
      <c r="E16" s="71">
        <f t="shared" si="69"/>
        <v>0.74</v>
      </c>
      <c r="F16" s="71">
        <f t="shared" si="69"/>
        <v>6.55</v>
      </c>
      <c r="G16" s="23"/>
      <c r="K16" s="37"/>
      <c r="L16" s="54"/>
      <c r="M16" s="54">
        <f>ROUND((M8+M9)/69.9,2)</f>
        <v>28.6</v>
      </c>
      <c r="N16" s="54">
        <f t="shared" ref="N16:P16" si="70">ROUND((N8+N9)/69.9,2)</f>
        <v>2.65</v>
      </c>
      <c r="O16" s="54">
        <f t="shared" si="70"/>
        <v>1.59</v>
      </c>
      <c r="P16" s="54">
        <f t="shared" si="70"/>
        <v>14.31</v>
      </c>
      <c r="Q16" s="23"/>
      <c r="U16" s="37"/>
      <c r="V16" s="54"/>
      <c r="W16" s="54">
        <f>ROUND((W8+W9)/69.9,2)</f>
        <v>30.79</v>
      </c>
      <c r="X16" s="54">
        <f t="shared" ref="X16:Z16" si="71">ROUND((X8+X9)/69.9,2)</f>
        <v>3.4</v>
      </c>
      <c r="Y16" s="54">
        <f t="shared" si="71"/>
        <v>1</v>
      </c>
      <c r="Z16" s="54">
        <f t="shared" si="71"/>
        <v>17.170000000000002</v>
      </c>
      <c r="AA16" s="23"/>
      <c r="AE16" s="37"/>
      <c r="AF16" s="54"/>
      <c r="AG16" s="54">
        <f>ROUND((AG8+AG9)/69.9,2)</f>
        <v>30.26</v>
      </c>
      <c r="AH16" s="54">
        <f t="shared" ref="AH16:AJ16" si="72">ROUND((AH8+AH9)/69.9,2)</f>
        <v>2.33</v>
      </c>
      <c r="AI16" s="54">
        <f t="shared" si="72"/>
        <v>1.33</v>
      </c>
      <c r="AJ16" s="54">
        <f t="shared" si="72"/>
        <v>14.31</v>
      </c>
      <c r="AK16" s="45"/>
      <c r="AL16" s="38"/>
      <c r="AM16" s="38"/>
      <c r="AN16" s="38"/>
      <c r="AO16" s="37"/>
      <c r="AP16" s="54"/>
      <c r="AQ16" s="54">
        <f>ROUND((AQ8+AQ9)/69.9,2)</f>
        <v>32.53</v>
      </c>
      <c r="AR16" s="54">
        <f t="shared" ref="AR16:AT16" si="73">ROUND((AR8+AR9)/69.9,2)</f>
        <v>2.37</v>
      </c>
      <c r="AS16" s="54">
        <f t="shared" si="73"/>
        <v>1.58</v>
      </c>
      <c r="AT16" s="54">
        <f t="shared" si="73"/>
        <v>3.58</v>
      </c>
      <c r="AU16" s="23"/>
      <c r="AY16" s="37"/>
      <c r="AZ16" s="54"/>
      <c r="BA16" s="54">
        <f>ROUND((BA8+BA9)/69.9,2)</f>
        <v>28.8</v>
      </c>
      <c r="BB16" s="54">
        <f t="shared" ref="BB16:BD16" si="74">ROUND((BB8+BB9)/69.9,2)</f>
        <v>3.05</v>
      </c>
      <c r="BC16" s="54">
        <f t="shared" si="74"/>
        <v>1.4</v>
      </c>
      <c r="BD16" s="54">
        <f t="shared" si="74"/>
        <v>7.15</v>
      </c>
      <c r="BE16" s="23"/>
      <c r="BI16" s="37"/>
      <c r="BJ16" s="54"/>
      <c r="BK16" s="54">
        <f>ROUND((BK8+BK9)/69.9,2)</f>
        <v>32.630000000000003</v>
      </c>
      <c r="BL16" s="54">
        <f t="shared" ref="BL16:BN16" si="75">ROUND((BL8+BL9)/69.9,2)</f>
        <v>2.67</v>
      </c>
      <c r="BM16" s="54">
        <f t="shared" si="75"/>
        <v>1.59</v>
      </c>
      <c r="BN16" s="54">
        <f t="shared" si="75"/>
        <v>14.31</v>
      </c>
      <c r="BO16" s="23"/>
      <c r="BS16" s="37"/>
      <c r="BT16" s="54"/>
      <c r="BU16" s="54">
        <f>ROUND((BU8+BU9)/69.9,2)</f>
        <v>14.91</v>
      </c>
      <c r="BV16" s="54">
        <f t="shared" ref="BV16:BX16" si="76">ROUND((BV8+BV9)/69.9,2)</f>
        <v>0.82</v>
      </c>
      <c r="BW16" s="54">
        <f t="shared" si="76"/>
        <v>0.67</v>
      </c>
      <c r="BX16" s="54">
        <f t="shared" si="76"/>
        <v>5.01</v>
      </c>
      <c r="BY16" s="45"/>
      <c r="BZ16" s="38"/>
      <c r="CA16" s="38"/>
      <c r="CB16" s="38"/>
      <c r="CC16" s="37"/>
      <c r="CD16" s="54"/>
      <c r="CE16" s="54">
        <f>ROUND((CE8+CE9)/69.9,2)</f>
        <v>25.92</v>
      </c>
      <c r="CF16" s="54">
        <f t="shared" ref="CF16:CH16" si="77">ROUND((CF8+CF9)/69.9,2)</f>
        <v>2.04</v>
      </c>
      <c r="CG16" s="54">
        <f t="shared" si="77"/>
        <v>0.75</v>
      </c>
      <c r="CH16" s="54">
        <f t="shared" si="77"/>
        <v>26.47</v>
      </c>
      <c r="CI16" s="23"/>
      <c r="CM16" s="37"/>
      <c r="CN16" s="54"/>
      <c r="CO16" s="54">
        <f>ROUND((CO8+CO9)/69.9,2)</f>
        <v>15.97</v>
      </c>
      <c r="CP16" s="54">
        <f t="shared" ref="CP16:CR16" si="78">ROUND((CP8+CP9)/69.9,2)</f>
        <v>2.02</v>
      </c>
      <c r="CQ16" s="54">
        <f t="shared" si="78"/>
        <v>0.74</v>
      </c>
      <c r="CR16" s="54">
        <f t="shared" si="78"/>
        <v>14.31</v>
      </c>
      <c r="CS16" s="23"/>
      <c r="CW16" s="37"/>
      <c r="CX16" s="54"/>
      <c r="CY16" s="54">
        <f>ROUND((CY8+CY9)/69.9,2)</f>
        <v>25.36</v>
      </c>
      <c r="CZ16" s="54">
        <f t="shared" ref="CZ16:DB16" si="79">ROUND((CZ8+CZ9)/69.9,2)</f>
        <v>2.61</v>
      </c>
      <c r="DA16" s="54">
        <f t="shared" si="79"/>
        <v>1.35</v>
      </c>
      <c r="DB16" s="54">
        <f t="shared" si="79"/>
        <v>17.88</v>
      </c>
      <c r="DC16" s="23"/>
      <c r="DG16" s="37"/>
      <c r="DH16" s="54"/>
      <c r="DI16" s="54">
        <f>ROUND((DI8+DI9)/69.9,2)</f>
        <v>18.38</v>
      </c>
      <c r="DJ16" s="54">
        <f t="shared" ref="DJ16:DL16" si="80">ROUND((DJ8+DJ9)/69.9,2)</f>
        <v>1.17</v>
      </c>
      <c r="DK16" s="54">
        <f t="shared" si="80"/>
        <v>1.18</v>
      </c>
      <c r="DL16" s="54">
        <f t="shared" si="80"/>
        <v>7.15</v>
      </c>
      <c r="DM16" s="45"/>
      <c r="DN16" s="38"/>
      <c r="DO16" s="38"/>
      <c r="DP16" s="38"/>
      <c r="DQ16" s="37"/>
      <c r="DR16" s="54"/>
      <c r="DS16" s="54">
        <f>ROUND((DS8+DS9)/69.9,2)</f>
        <v>23.63</v>
      </c>
      <c r="DT16" s="54">
        <f t="shared" ref="DT16:DV16" si="81">ROUND((DT8+DT9)/69.9,2)</f>
        <v>1.21</v>
      </c>
      <c r="DU16" s="54">
        <f t="shared" si="81"/>
        <v>0.93</v>
      </c>
      <c r="DV16" s="54">
        <f t="shared" si="81"/>
        <v>14.31</v>
      </c>
      <c r="DW16" s="23"/>
      <c r="EA16" s="37"/>
      <c r="EB16" s="54"/>
      <c r="EC16" s="54">
        <f>ROUND((EC8+EC9)/69.9,2)</f>
        <v>29.44</v>
      </c>
      <c r="ED16" s="54">
        <f t="shared" ref="ED16:EF16" si="82">ROUND((ED8+ED9)/69.9,2)</f>
        <v>2.59</v>
      </c>
      <c r="EE16" s="54">
        <f t="shared" si="82"/>
        <v>1.42</v>
      </c>
      <c r="EF16" s="54">
        <f t="shared" si="82"/>
        <v>7.15</v>
      </c>
      <c r="EG16" s="23"/>
      <c r="EK16" s="37"/>
      <c r="EM16" s="41"/>
      <c r="EN16" s="41"/>
      <c r="EO16" s="41"/>
      <c r="EP16" s="41"/>
      <c r="EV16" s="41"/>
      <c r="EW16" s="41"/>
      <c r="EX16" s="41"/>
      <c r="EY16" s="41"/>
    </row>
    <row r="18" spans="1:50" x14ac:dyDescent="0.25">
      <c r="F18" s="73" t="s">
        <v>81</v>
      </c>
      <c r="G18" s="73"/>
      <c r="H18" s="73"/>
      <c r="I18" s="73"/>
      <c r="J18" s="73"/>
      <c r="K18" s="73"/>
    </row>
    <row r="19" spans="1:50" x14ac:dyDescent="0.25">
      <c r="A19" t="s">
        <v>49</v>
      </c>
      <c r="B19">
        <v>127</v>
      </c>
      <c r="D19" t="s">
        <v>74</v>
      </c>
      <c r="F19" s="73" t="s">
        <v>91</v>
      </c>
      <c r="G19" s="73"/>
      <c r="H19" s="73" t="s">
        <v>92</v>
      </c>
      <c r="I19" s="73"/>
      <c r="J19" s="73" t="s">
        <v>85</v>
      </c>
      <c r="K19" s="73"/>
      <c r="AX19" t="s">
        <v>67</v>
      </c>
    </row>
    <row r="20" spans="1:50" x14ac:dyDescent="0.25">
      <c r="A20" t="s">
        <v>53</v>
      </c>
      <c r="B20">
        <v>40</v>
      </c>
      <c r="D20" t="s">
        <v>75</v>
      </c>
      <c r="F20">
        <f>ROUND(AVERAGE($AB$11,$AB$12,$AV$11,$AV$12,$BF$11,$BF$12,$BP$11,$BP$12,$CJ$11,$CJ$12,$CT$11,$CT$12,$DX$11,$DX$12,$AV$13,$BF$13,$BP$13,$CJ$13,$CT$13,$DD$11:$DD$13,$DX$13),1)</f>
        <v>56.1</v>
      </c>
      <c r="G20">
        <f>ROUND(_xlfn.STDEV.P($AB$11,$AB$12,$AV$11,$AV$12,$BF$11,$BF$12,$BP$11,$BP$12,$CJ$11,$CJ$12,$CT$11,$CT$12,$DX$11,$DX$12,$AV$13,$BF$13,$BP$13,$CJ$13,$CT$13,$DD$11:$DD$13,$DX$13),1)</f>
        <v>7</v>
      </c>
      <c r="H20">
        <f>ROUND(AVERAGE($H$11,$R$12,$EH$11),1)</f>
        <v>55.9</v>
      </c>
      <c r="I20">
        <f>ROUND(_xlfn.STDEV.P($H$11,$R$12,$EH$11),1)</f>
        <v>4.9000000000000004</v>
      </c>
      <c r="J20">
        <v>0</v>
      </c>
      <c r="K20">
        <v>0</v>
      </c>
    </row>
    <row r="21" spans="1:50" x14ac:dyDescent="0.25">
      <c r="D21" t="s">
        <v>77</v>
      </c>
      <c r="F21">
        <f>ROUND(AVERAGE($AE$11,$AY$11,$BI$11,$BS$11,$CM$11,$CW$11,$EA$11,$DG$11),1)</f>
        <v>115.8</v>
      </c>
      <c r="G21">
        <f>ROUND(_xlfn.STDEV.P($AE$11,$AY$11,$BI$11,$BS$11,$CM$11,$CW$11,$EA$11,$DG$11),1)</f>
        <v>13.1</v>
      </c>
      <c r="H21">
        <f>ROUND(AVERAGE($K$11,$EK$11,$U$11),1)</f>
        <v>101</v>
      </c>
      <c r="I21">
        <f>ROUND(_xlfn.STDEV.P($K$11,$EK$11,$U$11),1)</f>
        <v>15.1</v>
      </c>
      <c r="J21">
        <v>0</v>
      </c>
      <c r="K21">
        <v>0</v>
      </c>
    </row>
    <row r="22" spans="1:50" x14ac:dyDescent="0.25">
      <c r="D22" t="s">
        <v>76</v>
      </c>
      <c r="F22">
        <f>ROUND(AVERAGE($AB$10,$AV$10,$BF$10,$BP$10,$CJ$10,$CT$10,$DX$10,$DD$10),1)</f>
        <v>292.60000000000002</v>
      </c>
      <c r="G22">
        <f>ROUND(_xlfn.STDEV.P($AB$10,$AV$10,$BF$10,$BP$10,$CJ$10,$CT$10,$DX$10,$DD$10),1)</f>
        <v>24.8</v>
      </c>
      <c r="H22">
        <f>ROUND(AVERAGE($H$10,$R$10,$EH$10),1)</f>
        <v>227</v>
      </c>
      <c r="I22">
        <f>ROUND(_xlfn.STDEV.P($H$10,$R$10,$EH$10),1)</f>
        <v>44.5</v>
      </c>
      <c r="J22">
        <v>0</v>
      </c>
      <c r="K22">
        <v>0</v>
      </c>
    </row>
    <row r="23" spans="1:50" x14ac:dyDescent="0.25">
      <c r="A23" t="s">
        <v>7</v>
      </c>
      <c r="B23">
        <v>76.3</v>
      </c>
      <c r="D23" t="s">
        <v>78</v>
      </c>
      <c r="F23">
        <f>ROUND(AVERAGE($X$11,$AR$11,$BB$11,$BL$11,$CF$11,$CP$11,$DT$11,$CZ$11),1)</f>
        <v>7.5</v>
      </c>
      <c r="G23">
        <f>ROUND(_xlfn.STDEV.P($X$11,$AR$11,$BB$11,$BL$11,$CF$11,$CP$11,$DT$11,$CZ$11),1)</f>
        <v>0.7</v>
      </c>
      <c r="H23">
        <f>ROUND(AVERAGE($D$11,$N$11,$ED$11),1)</f>
        <v>6.2</v>
      </c>
      <c r="I23">
        <f>ROUND(_xlfn.STDEV.P($D$11,$N$11,$CZ$11,$ED$11),1)</f>
        <v>1.1000000000000001</v>
      </c>
      <c r="J23">
        <f>ROUND(AVERAGE($AH$11,$BV$11,$DJ$11),1)</f>
        <v>6.1</v>
      </c>
      <c r="K23">
        <f>ROUND(_xlfn.STDEV.P($AH$11,$BV$11,$DJ$11),1)</f>
        <v>1.4</v>
      </c>
    </row>
    <row r="24" spans="1:50" x14ac:dyDescent="0.25">
      <c r="D24" t="s">
        <v>79</v>
      </c>
      <c r="F24">
        <f>ROUND(AVERAGE($Y$11,$AS$11,$BC$11,$BM$11,$CG$11,$CQ$11,$DU$11,$DA$11),1)</f>
        <v>3.1</v>
      </c>
      <c r="G24">
        <f>ROUND(_xlfn.STDEV.P($Y$11,$AS$11,$BC$11,$BM$11,$CG$11,$CQ$11,$DU$11,$DA$11),1)</f>
        <v>0.4</v>
      </c>
      <c r="H24">
        <f>ROUND(AVERAGE($E$11,$O$11,$EE$11),1)</f>
        <v>3.2</v>
      </c>
      <c r="I24">
        <f>ROUND(_xlfn.STDEV.P($E$11,$O$11,$EE$11),1)</f>
        <v>0.5</v>
      </c>
      <c r="J24">
        <f>ROUND(AVERAGE($AI$11,$BW$11,$DK$11),1)</f>
        <v>2.8</v>
      </c>
      <c r="K24">
        <f>ROUND(_xlfn.STDEV.P($AI$11,$BW$11,$DK$11),1)</f>
        <v>0.4</v>
      </c>
    </row>
    <row r="25" spans="1:50" x14ac:dyDescent="0.25">
      <c r="D25" t="s">
        <v>80</v>
      </c>
      <c r="F25">
        <f>ROUND(AVERAGE($W$11,$AQ$11,$BA$11,$BK$11,$CE$11,$CO$11,$DS$11,$CY$11),1)</f>
        <v>72.099999999999994</v>
      </c>
      <c r="G25">
        <f>ROUND(_xlfn.STDEV.P($W$11,$AQ$11,$BA$11,$BK$11,$CE$11,$CO$11,$DS$11,$CY$11),1)</f>
        <v>7.8</v>
      </c>
      <c r="H25">
        <f>ROUND(AVERAGE($C$11,$M$11,$EC$11),1)</f>
        <v>65.3</v>
      </c>
      <c r="I25">
        <f>ROUND(_xlfn.STDEV.P($C$11,$M$11,$EC$11),1)</f>
        <v>15.1</v>
      </c>
      <c r="J25">
        <f>ROUND(AVERAGE($AG$11,$BU$11,$DI$11),1)</f>
        <v>64.3</v>
      </c>
      <c r="K25">
        <f>ROUND(_xlfn.STDEV.P($AG$11,$BU$11,$DI$11),1)</f>
        <v>9.4</v>
      </c>
    </row>
    <row r="26" spans="1:50" x14ac:dyDescent="0.25">
      <c r="D26" t="s">
        <v>87</v>
      </c>
      <c r="F26">
        <f>ROUND(AVERAGE(AD11,AX11,BH11,BR11,CL11,CV11,DZ11,DF11),1)</f>
        <v>367</v>
      </c>
      <c r="G26">
        <f>ROUND(_xlfn.STDEV.P(AD11,AX11,BH11,BR11,CL11,CV11,DZ11,DF11),1)</f>
        <v>45.1</v>
      </c>
      <c r="H26">
        <f>ROUND(AVERAGE(J11,T11,EJ11),1)</f>
        <v>293.2</v>
      </c>
      <c r="I26">
        <f>ROUND(_xlfn.STDEV.P(J11,T11,EJ11),1)</f>
        <v>32.700000000000003</v>
      </c>
      <c r="J26">
        <v>0</v>
      </c>
      <c r="K26">
        <v>0</v>
      </c>
    </row>
    <row r="27" spans="1:50" x14ac:dyDescent="0.25">
      <c r="D27" t="s">
        <v>82</v>
      </c>
      <c r="F27">
        <f>ROUND(AVERAGE(AD12,AX12,BH12,BR12,CL12,CV12,DZ12,DF12),1)</f>
        <v>4.8</v>
      </c>
      <c r="G27">
        <f>ROUND(_xlfn.STDEV.P(AD12,AX12,BH12,BR12,CL12,CV12,DZ12,DF12),1)</f>
        <v>0.6</v>
      </c>
      <c r="H27">
        <f>ROUND(AVERAGE(J12,T12,EJ12),1)</f>
        <v>3.8</v>
      </c>
      <c r="I27">
        <f>ROUND(_xlfn.STDEV.P(J12,T12,EJ12),1)</f>
        <v>0.4</v>
      </c>
      <c r="J27">
        <v>0</v>
      </c>
      <c r="K27">
        <v>0</v>
      </c>
    </row>
  </sheetData>
  <mergeCells count="53">
    <mergeCell ref="DC14:DG14"/>
    <mergeCell ref="DM14:DQ14"/>
    <mergeCell ref="DW14:EA14"/>
    <mergeCell ref="EG14:EK14"/>
    <mergeCell ref="A16:B16"/>
    <mergeCell ref="AU14:AY14"/>
    <mergeCell ref="BE14:BI14"/>
    <mergeCell ref="BO14:BS14"/>
    <mergeCell ref="BY14:CC14"/>
    <mergeCell ref="CI14:CM14"/>
    <mergeCell ref="CS14:CW14"/>
    <mergeCell ref="A14:B14"/>
    <mergeCell ref="G14:K14"/>
    <mergeCell ref="Q14:U14"/>
    <mergeCell ref="AA14:AE14"/>
    <mergeCell ref="AK14:AO14"/>
    <mergeCell ref="EB6:EB7"/>
    <mergeCell ref="A8:A9"/>
    <mergeCell ref="A10:B10"/>
    <mergeCell ref="A11:B11"/>
    <mergeCell ref="A12:B12"/>
    <mergeCell ref="BT6:BT7"/>
    <mergeCell ref="CD6:CD7"/>
    <mergeCell ref="CN6:CN7"/>
    <mergeCell ref="CX6:CX7"/>
    <mergeCell ref="DH6:DH7"/>
    <mergeCell ref="DR6:DR7"/>
    <mergeCell ref="DR1:EA1"/>
    <mergeCell ref="EB1:EK1"/>
    <mergeCell ref="A6:A7"/>
    <mergeCell ref="B6:B7"/>
    <mergeCell ref="L6:L7"/>
    <mergeCell ref="V6:V7"/>
    <mergeCell ref="AF6:AF7"/>
    <mergeCell ref="AP6:AP7"/>
    <mergeCell ref="AZ6:AZ7"/>
    <mergeCell ref="BJ6:BJ7"/>
    <mergeCell ref="BJ1:BS1"/>
    <mergeCell ref="BT1:CC1"/>
    <mergeCell ref="CD1:CM1"/>
    <mergeCell ref="CN1:CW1"/>
    <mergeCell ref="CX1:DG1"/>
    <mergeCell ref="DH1:DQ1"/>
    <mergeCell ref="F18:K18"/>
    <mergeCell ref="F19:G19"/>
    <mergeCell ref="H19:I19"/>
    <mergeCell ref="J19:K19"/>
    <mergeCell ref="AZ1:BI1"/>
    <mergeCell ref="B1:K1"/>
    <mergeCell ref="L1:U1"/>
    <mergeCell ref="V1:AE1"/>
    <mergeCell ref="AF1:AO1"/>
    <mergeCell ref="AP1:AY1"/>
  </mergeCells>
  <conditionalFormatting sqref="J13">
    <cfRule type="cellIs" dxfId="160" priority="71" operator="greaterThanOrEqual">
      <formula>75</formula>
    </cfRule>
  </conditionalFormatting>
  <conditionalFormatting sqref="H11">
    <cfRule type="cellIs" dxfId="159" priority="70" operator="greaterThanOrEqual">
      <formula>75</formula>
    </cfRule>
  </conditionalFormatting>
  <conditionalFormatting sqref="AN12:AN13">
    <cfRule type="cellIs" dxfId="158" priority="69" operator="greaterThanOrEqual">
      <formula>75</formula>
    </cfRule>
  </conditionalFormatting>
  <conditionalFormatting sqref="BZ11">
    <cfRule type="cellIs" dxfId="157" priority="66" operator="greaterThanOrEqual">
      <formula>75</formula>
    </cfRule>
  </conditionalFormatting>
  <conditionalFormatting sqref="CB12:CB13">
    <cfRule type="cellIs" dxfId="156" priority="67" operator="greaterThanOrEqual">
      <formula>75</formula>
    </cfRule>
  </conditionalFormatting>
  <conditionalFormatting sqref="DP12:DP13">
    <cfRule type="cellIs" dxfId="155" priority="65" operator="greaterThanOrEqual">
      <formula>75</formula>
    </cfRule>
  </conditionalFormatting>
  <conditionalFormatting sqref="DN11">
    <cfRule type="cellIs" dxfId="154" priority="64" operator="greaterThanOrEqual">
      <formula>75</formula>
    </cfRule>
  </conditionalFormatting>
  <conditionalFormatting sqref="H12">
    <cfRule type="cellIs" dxfId="153" priority="63" operator="greaterThanOrEqual">
      <formula>75</formula>
    </cfRule>
  </conditionalFormatting>
  <conditionalFormatting sqref="T13">
    <cfRule type="cellIs" dxfId="152" priority="62" operator="greaterThanOrEqual">
      <formula>75</formula>
    </cfRule>
  </conditionalFormatting>
  <conditionalFormatting sqref="R11">
    <cfRule type="cellIs" dxfId="151" priority="61" operator="greaterThanOrEqual">
      <formula>75</formula>
    </cfRule>
  </conditionalFormatting>
  <conditionalFormatting sqref="R12">
    <cfRule type="cellIs" dxfId="150" priority="60" operator="greaterThanOrEqual">
      <formula>75</formula>
    </cfRule>
  </conditionalFormatting>
  <conditionalFormatting sqref="AD13">
    <cfRule type="cellIs" dxfId="149" priority="59" operator="greaterThanOrEqual">
      <formula>75</formula>
    </cfRule>
  </conditionalFormatting>
  <conditionalFormatting sqref="AB11">
    <cfRule type="cellIs" dxfId="148" priority="58" operator="greaterThanOrEqual">
      <formula>75</formula>
    </cfRule>
  </conditionalFormatting>
  <conditionalFormatting sqref="AB12">
    <cfRule type="cellIs" dxfId="147" priority="57" operator="greaterThanOrEqual">
      <formula>75</formula>
    </cfRule>
  </conditionalFormatting>
  <conditionalFormatting sqref="AX13">
    <cfRule type="cellIs" dxfId="146" priority="56" operator="greaterThanOrEqual">
      <formula>75</formula>
    </cfRule>
  </conditionalFormatting>
  <conditionalFormatting sqref="AV12">
    <cfRule type="cellIs" dxfId="145" priority="55" operator="greaterThanOrEqual">
      <formula>75</formula>
    </cfRule>
  </conditionalFormatting>
  <conditionalFormatting sqref="AV13">
    <cfRule type="cellIs" dxfId="144" priority="54" operator="greaterThanOrEqual">
      <formula>75</formula>
    </cfRule>
  </conditionalFormatting>
  <conditionalFormatting sqref="BH13">
    <cfRule type="cellIs" dxfId="143" priority="53" operator="greaterThanOrEqual">
      <formula>75</formula>
    </cfRule>
  </conditionalFormatting>
  <conditionalFormatting sqref="BR13">
    <cfRule type="cellIs" dxfId="142" priority="50" operator="greaterThanOrEqual">
      <formula>75</formula>
    </cfRule>
  </conditionalFormatting>
  <conditionalFormatting sqref="CL13">
    <cfRule type="cellIs" dxfId="141" priority="47" operator="greaterThanOrEqual">
      <formula>75</formula>
    </cfRule>
  </conditionalFormatting>
  <conditionalFormatting sqref="CV13">
    <cfRule type="cellIs" dxfId="140" priority="44" operator="greaterThanOrEqual">
      <formula>75</formula>
    </cfRule>
  </conditionalFormatting>
  <conditionalFormatting sqref="DF13">
    <cfRule type="cellIs" dxfId="139" priority="41" operator="greaterThanOrEqual">
      <formula>75</formula>
    </cfRule>
  </conditionalFormatting>
  <conditionalFormatting sqref="DZ13">
    <cfRule type="cellIs" dxfId="138" priority="38" operator="greaterThanOrEqual">
      <formula>75</formula>
    </cfRule>
  </conditionalFormatting>
  <conditionalFormatting sqref="EJ13">
    <cfRule type="cellIs" dxfId="137" priority="35" operator="greaterThanOrEqual">
      <formula>75</formula>
    </cfRule>
  </conditionalFormatting>
  <conditionalFormatting sqref="EH11">
    <cfRule type="cellIs" dxfId="136" priority="34" operator="greaterThanOrEqual">
      <formula>75</formula>
    </cfRule>
  </conditionalFormatting>
  <conditionalFormatting sqref="EH12">
    <cfRule type="cellIs" dxfId="135" priority="33" operator="greaterThanOrEqual">
      <formula>75</formula>
    </cfRule>
  </conditionalFormatting>
  <conditionalFormatting sqref="AL11">
    <cfRule type="cellIs" dxfId="134" priority="32" operator="greaterThanOrEqual">
      <formula>75</formula>
    </cfRule>
  </conditionalFormatting>
  <conditionalFormatting sqref="AL12">
    <cfRule type="cellIs" dxfId="133" priority="31" operator="greaterThanOrEqual">
      <formula>75</formula>
    </cfRule>
  </conditionalFormatting>
  <conditionalFormatting sqref="AV11">
    <cfRule type="cellIs" dxfId="132" priority="30" operator="greaterThanOrEqual">
      <formula>75</formula>
    </cfRule>
  </conditionalFormatting>
  <conditionalFormatting sqref="BF12">
    <cfRule type="cellIs" dxfId="131" priority="29" operator="greaterThanOrEqual">
      <formula>75</formula>
    </cfRule>
  </conditionalFormatting>
  <conditionalFormatting sqref="BF13">
    <cfRule type="cellIs" dxfId="130" priority="28" operator="greaterThanOrEqual">
      <formula>75</formula>
    </cfRule>
  </conditionalFormatting>
  <conditionalFormatting sqref="BF11">
    <cfRule type="cellIs" dxfId="129" priority="27" operator="greaterThanOrEqual">
      <formula>75</formula>
    </cfRule>
  </conditionalFormatting>
  <conditionalFormatting sqref="BP12">
    <cfRule type="cellIs" dxfId="128" priority="26" operator="greaterThanOrEqual">
      <formula>75</formula>
    </cfRule>
  </conditionalFormatting>
  <conditionalFormatting sqref="BP13">
    <cfRule type="cellIs" dxfId="127" priority="25" operator="greaterThanOrEqual">
      <formula>75</formula>
    </cfRule>
  </conditionalFormatting>
  <conditionalFormatting sqref="BP11">
    <cfRule type="cellIs" dxfId="126" priority="24" operator="greaterThanOrEqual">
      <formula>75</formula>
    </cfRule>
  </conditionalFormatting>
  <conditionalFormatting sqref="CJ12">
    <cfRule type="cellIs" dxfId="125" priority="23" operator="greaterThanOrEqual">
      <formula>75</formula>
    </cfRule>
  </conditionalFormatting>
  <conditionalFormatting sqref="CJ13">
    <cfRule type="cellIs" dxfId="124" priority="22" operator="greaterThanOrEqual">
      <formula>75</formula>
    </cfRule>
  </conditionalFormatting>
  <conditionalFormatting sqref="CJ11">
    <cfRule type="cellIs" dxfId="123" priority="21" operator="greaterThanOrEqual">
      <formula>75</formula>
    </cfRule>
  </conditionalFormatting>
  <conditionalFormatting sqref="CT12">
    <cfRule type="cellIs" dxfId="122" priority="20" operator="greaterThanOrEqual">
      <formula>75</formula>
    </cfRule>
  </conditionalFormatting>
  <conditionalFormatting sqref="CT13">
    <cfRule type="cellIs" dxfId="121" priority="19" operator="greaterThanOrEqual">
      <formula>75</formula>
    </cfRule>
  </conditionalFormatting>
  <conditionalFormatting sqref="CT11">
    <cfRule type="cellIs" dxfId="120" priority="18" operator="greaterThanOrEqual">
      <formula>75</formula>
    </cfRule>
  </conditionalFormatting>
  <conditionalFormatting sqref="DD12">
    <cfRule type="cellIs" dxfId="119" priority="17" operator="greaterThanOrEqual">
      <formula>75</formula>
    </cfRule>
  </conditionalFormatting>
  <conditionalFormatting sqref="DD13">
    <cfRule type="cellIs" dxfId="118" priority="16" operator="greaterThanOrEqual">
      <formula>75</formula>
    </cfRule>
  </conditionalFormatting>
  <conditionalFormatting sqref="DD11">
    <cfRule type="cellIs" dxfId="117" priority="15" operator="greaterThanOrEqual">
      <formula>75</formula>
    </cfRule>
  </conditionalFormatting>
  <conditionalFormatting sqref="DX12">
    <cfRule type="cellIs" dxfId="116" priority="14" operator="greaterThanOrEqual">
      <formula>75</formula>
    </cfRule>
  </conditionalFormatting>
  <conditionalFormatting sqref="DX13">
    <cfRule type="cellIs" dxfId="115" priority="13" operator="greaterThanOrEqual">
      <formula>75</formula>
    </cfRule>
  </conditionalFormatting>
  <conditionalFormatting sqref="DX11">
    <cfRule type="cellIs" dxfId="114" priority="12" operator="greaterThanOrEqual">
      <formula>75</formula>
    </cfRule>
  </conditionalFormatting>
  <conditionalFormatting sqref="J12">
    <cfRule type="cellIs" dxfId="113" priority="11" operator="greaterThanOrEqual">
      <formula>75</formula>
    </cfRule>
  </conditionalFormatting>
  <conditionalFormatting sqref="T12">
    <cfRule type="cellIs" dxfId="112" priority="10" operator="greaterThanOrEqual">
      <formula>75</formula>
    </cfRule>
  </conditionalFormatting>
  <conditionalFormatting sqref="AD12">
    <cfRule type="cellIs" dxfId="111" priority="9" operator="greaterThanOrEqual">
      <formula>75</formula>
    </cfRule>
  </conditionalFormatting>
  <conditionalFormatting sqref="AX12">
    <cfRule type="cellIs" dxfId="110" priority="8" operator="greaterThanOrEqual">
      <formula>75</formula>
    </cfRule>
  </conditionalFormatting>
  <conditionalFormatting sqref="BH12">
    <cfRule type="cellIs" dxfId="109" priority="7" operator="greaterThanOrEqual">
      <formula>75</formula>
    </cfRule>
  </conditionalFormatting>
  <conditionalFormatting sqref="BR12">
    <cfRule type="cellIs" dxfId="108" priority="6" operator="greaterThanOrEqual">
      <formula>75</formula>
    </cfRule>
  </conditionalFormatting>
  <conditionalFormatting sqref="CL12">
    <cfRule type="cellIs" dxfId="107" priority="5" operator="greaterThanOrEqual">
      <formula>75</formula>
    </cfRule>
  </conditionalFormatting>
  <conditionalFormatting sqref="CV12">
    <cfRule type="cellIs" dxfId="106" priority="4" operator="greaterThanOrEqual">
      <formula>75</formula>
    </cfRule>
  </conditionalFormatting>
  <conditionalFormatting sqref="DF12">
    <cfRule type="cellIs" dxfId="105" priority="3" operator="greaterThanOrEqual">
      <formula>75</formula>
    </cfRule>
  </conditionalFormatting>
  <conditionalFormatting sqref="DZ12">
    <cfRule type="cellIs" dxfId="104" priority="2" operator="greaterThanOrEqual">
      <formula>75</formula>
    </cfRule>
  </conditionalFormatting>
  <conditionalFormatting sqref="EJ12">
    <cfRule type="cellIs" dxfId="103" priority="1" operator="greaterThanOrEqual">
      <formula>75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Q27"/>
  <sheetViews>
    <sheetView topLeftCell="A7" zoomScale="80" zoomScaleNormal="80" workbookViewId="0">
      <selection activeCell="K11" sqref="K11"/>
    </sheetView>
  </sheetViews>
  <sheetFormatPr defaultRowHeight="15" x14ac:dyDescent="0.25"/>
  <cols>
    <col min="1" max="1" width="8.5703125" customWidth="1"/>
    <col min="2" max="2" width="10.5703125" bestFit="1" customWidth="1"/>
    <col min="3" max="3" width="18.5703125" bestFit="1" customWidth="1"/>
    <col min="4" max="4" width="14" bestFit="1" customWidth="1"/>
    <col min="5" max="5" width="13.7109375" bestFit="1" customWidth="1"/>
    <col min="6" max="6" width="14" bestFit="1" customWidth="1"/>
    <col min="7" max="11" width="13.7109375" customWidth="1"/>
    <col min="12" max="12" width="10.5703125" bestFit="1" customWidth="1"/>
    <col min="13" max="13" width="18.5703125" bestFit="1" customWidth="1"/>
    <col min="14" max="14" width="14" bestFit="1" customWidth="1"/>
    <col min="15" max="15" width="13.7109375" bestFit="1" customWidth="1"/>
    <col min="16" max="16" width="14" bestFit="1" customWidth="1"/>
    <col min="17" max="21" width="13.7109375" customWidth="1"/>
    <col min="22" max="22" width="10.5703125" bestFit="1" customWidth="1"/>
    <col min="23" max="23" width="18.5703125" bestFit="1" customWidth="1"/>
    <col min="24" max="24" width="14" bestFit="1" customWidth="1"/>
    <col min="25" max="25" width="13.7109375" bestFit="1" customWidth="1"/>
    <col min="26" max="26" width="14" bestFit="1" customWidth="1"/>
    <col min="27" max="31" width="13.7109375" customWidth="1"/>
    <col min="32" max="32" width="10.5703125" bestFit="1" customWidth="1"/>
    <col min="33" max="33" width="18.5703125" bestFit="1" customWidth="1"/>
    <col min="34" max="34" width="14" bestFit="1" customWidth="1"/>
    <col min="35" max="35" width="13.7109375" bestFit="1" customWidth="1"/>
    <col min="36" max="36" width="14" bestFit="1" customWidth="1"/>
    <col min="37" max="41" width="13.7109375" customWidth="1"/>
    <col min="42" max="42" width="10.5703125" bestFit="1" customWidth="1"/>
    <col min="43" max="43" width="18.5703125" bestFit="1" customWidth="1"/>
    <col min="44" max="44" width="14" bestFit="1" customWidth="1"/>
    <col min="45" max="45" width="13.7109375" bestFit="1" customWidth="1"/>
    <col min="46" max="46" width="14" bestFit="1" customWidth="1"/>
    <col min="47" max="51" width="13.7109375" customWidth="1"/>
    <col min="52" max="52" width="10.5703125" bestFit="1" customWidth="1"/>
    <col min="53" max="53" width="18.5703125" bestFit="1" customWidth="1"/>
    <col min="54" max="54" width="14" bestFit="1" customWidth="1"/>
    <col min="55" max="55" width="13.7109375" bestFit="1" customWidth="1"/>
    <col min="56" max="56" width="14" bestFit="1" customWidth="1"/>
    <col min="57" max="61" width="13.7109375" customWidth="1"/>
    <col min="62" max="62" width="10.5703125" bestFit="1" customWidth="1"/>
    <col min="63" max="63" width="18.5703125" bestFit="1" customWidth="1"/>
    <col min="64" max="64" width="14" bestFit="1" customWidth="1"/>
    <col min="65" max="65" width="13.7109375" bestFit="1" customWidth="1"/>
    <col min="66" max="66" width="14" bestFit="1" customWidth="1"/>
    <col min="67" max="71" width="13.7109375" customWidth="1"/>
    <col min="72" max="72" width="10.5703125" bestFit="1" customWidth="1"/>
    <col min="73" max="73" width="18.5703125" bestFit="1" customWidth="1"/>
    <col min="74" max="74" width="14" bestFit="1" customWidth="1"/>
    <col min="75" max="75" width="13.7109375" bestFit="1" customWidth="1"/>
    <col min="76" max="76" width="14" bestFit="1" customWidth="1"/>
    <col min="77" max="81" width="13.7109375" customWidth="1"/>
    <col min="82" max="82" width="10.5703125" bestFit="1" customWidth="1"/>
    <col min="83" max="83" width="18.5703125" bestFit="1" customWidth="1"/>
    <col min="84" max="84" width="14" bestFit="1" customWidth="1"/>
    <col min="85" max="85" width="13.7109375" bestFit="1" customWidth="1"/>
    <col min="86" max="86" width="14" bestFit="1" customWidth="1"/>
    <col min="87" max="91" width="13.7109375" customWidth="1"/>
    <col min="92" max="92" width="10.5703125" bestFit="1" customWidth="1"/>
    <col min="93" max="93" width="18.5703125" bestFit="1" customWidth="1"/>
    <col min="94" max="94" width="14" bestFit="1" customWidth="1"/>
    <col min="95" max="95" width="13.7109375" bestFit="1" customWidth="1"/>
    <col min="96" max="96" width="14" bestFit="1" customWidth="1"/>
    <col min="97" max="101" width="13.7109375" customWidth="1"/>
    <col min="102" max="102" width="10.5703125" bestFit="1" customWidth="1"/>
    <col min="103" max="103" width="18.5703125" bestFit="1" customWidth="1"/>
    <col min="104" max="104" width="14" bestFit="1" customWidth="1"/>
    <col min="105" max="105" width="13.7109375" bestFit="1" customWidth="1"/>
    <col min="106" max="106" width="14" bestFit="1" customWidth="1"/>
    <col min="107" max="111" width="13.7109375" customWidth="1"/>
    <col min="112" max="112" width="10.5703125" bestFit="1" customWidth="1"/>
    <col min="113" max="113" width="18.5703125" bestFit="1" customWidth="1"/>
    <col min="114" max="114" width="14" bestFit="1" customWidth="1"/>
    <col min="115" max="115" width="13.7109375" bestFit="1" customWidth="1"/>
    <col min="116" max="116" width="14" bestFit="1" customWidth="1"/>
    <col min="117" max="121" width="13.7109375" customWidth="1"/>
    <col min="122" max="122" width="10.5703125" bestFit="1" customWidth="1"/>
    <col min="123" max="123" width="18.5703125" bestFit="1" customWidth="1"/>
    <col min="124" max="124" width="14" bestFit="1" customWidth="1"/>
    <col min="125" max="125" width="13.7109375" bestFit="1" customWidth="1"/>
    <col min="126" max="126" width="14" bestFit="1" customWidth="1"/>
    <col min="127" max="131" width="13.7109375" customWidth="1"/>
    <col min="132" max="132" width="10.5703125" bestFit="1" customWidth="1"/>
    <col min="133" max="133" width="18.5703125" bestFit="1" customWidth="1"/>
    <col min="134" max="134" width="14" bestFit="1" customWidth="1"/>
    <col min="135" max="135" width="13.7109375" bestFit="1" customWidth="1"/>
    <col min="136" max="136" width="14" bestFit="1" customWidth="1"/>
    <col min="137" max="141" width="13.7109375" customWidth="1"/>
    <col min="142" max="277" width="9.140625" style="24"/>
  </cols>
  <sheetData>
    <row r="1" spans="1:277" x14ac:dyDescent="0.25">
      <c r="A1" s="6"/>
      <c r="B1" s="74" t="s">
        <v>25</v>
      </c>
      <c r="C1" s="74"/>
      <c r="D1" s="74"/>
      <c r="E1" s="74"/>
      <c r="F1" s="74"/>
      <c r="G1" s="74"/>
      <c r="H1" s="74"/>
      <c r="I1" s="74"/>
      <c r="J1" s="74"/>
      <c r="K1" s="74"/>
      <c r="L1" s="74" t="s">
        <v>24</v>
      </c>
      <c r="M1" s="74"/>
      <c r="N1" s="74"/>
      <c r="O1" s="74"/>
      <c r="P1" s="74"/>
      <c r="Q1" s="74"/>
      <c r="R1" s="74"/>
      <c r="S1" s="74"/>
      <c r="T1" s="74"/>
      <c r="U1" s="74"/>
      <c r="V1" s="74" t="s">
        <v>26</v>
      </c>
      <c r="W1" s="74"/>
      <c r="X1" s="74"/>
      <c r="Y1" s="74"/>
      <c r="Z1" s="74"/>
      <c r="AA1" s="74"/>
      <c r="AB1" s="74"/>
      <c r="AC1" s="74"/>
      <c r="AD1" s="74"/>
      <c r="AE1" s="74"/>
      <c r="AF1" s="74" t="s">
        <v>58</v>
      </c>
      <c r="AG1" s="74"/>
      <c r="AH1" s="74"/>
      <c r="AI1" s="74"/>
      <c r="AJ1" s="74"/>
      <c r="AK1" s="74"/>
      <c r="AL1" s="74"/>
      <c r="AM1" s="74"/>
      <c r="AN1" s="74"/>
      <c r="AO1" s="74"/>
      <c r="AP1" s="74" t="s">
        <v>59</v>
      </c>
      <c r="AQ1" s="74"/>
      <c r="AR1" s="74"/>
      <c r="AS1" s="74"/>
      <c r="AT1" s="74"/>
      <c r="AU1" s="74"/>
      <c r="AV1" s="74"/>
      <c r="AW1" s="74"/>
      <c r="AX1" s="74"/>
      <c r="AY1" s="74"/>
      <c r="AZ1" s="74" t="s">
        <v>60</v>
      </c>
      <c r="BA1" s="74"/>
      <c r="BB1" s="74"/>
      <c r="BC1" s="74"/>
      <c r="BD1" s="74"/>
      <c r="BE1" s="74"/>
      <c r="BF1" s="74"/>
      <c r="BG1" s="74"/>
      <c r="BH1" s="74"/>
      <c r="BI1" s="74"/>
      <c r="BJ1" s="74" t="s">
        <v>61</v>
      </c>
      <c r="BK1" s="74"/>
      <c r="BL1" s="74"/>
      <c r="BM1" s="74"/>
      <c r="BN1" s="74"/>
      <c r="BO1" s="74"/>
      <c r="BP1" s="74"/>
      <c r="BQ1" s="74"/>
      <c r="BR1" s="74"/>
      <c r="BS1" s="74"/>
      <c r="BT1" s="74" t="s">
        <v>62</v>
      </c>
      <c r="BU1" s="74"/>
      <c r="BV1" s="74"/>
      <c r="BW1" s="74"/>
      <c r="BX1" s="74"/>
      <c r="BY1" s="74"/>
      <c r="BZ1" s="74"/>
      <c r="CA1" s="74"/>
      <c r="CB1" s="74"/>
      <c r="CC1" s="74"/>
      <c r="CD1" s="74" t="s">
        <v>63</v>
      </c>
      <c r="CE1" s="74"/>
      <c r="CF1" s="74"/>
      <c r="CG1" s="74"/>
      <c r="CH1" s="74"/>
      <c r="CI1" s="74"/>
      <c r="CJ1" s="74"/>
      <c r="CK1" s="74"/>
      <c r="CL1" s="74"/>
      <c r="CM1" s="74"/>
      <c r="CN1" s="74" t="s">
        <v>33</v>
      </c>
      <c r="CO1" s="74"/>
      <c r="CP1" s="74"/>
      <c r="CQ1" s="74"/>
      <c r="CR1" s="74"/>
      <c r="CS1" s="74"/>
      <c r="CT1" s="74"/>
      <c r="CU1" s="74"/>
      <c r="CV1" s="74"/>
      <c r="CW1" s="74"/>
      <c r="CX1" s="74" t="s">
        <v>64</v>
      </c>
      <c r="CY1" s="74"/>
      <c r="CZ1" s="74"/>
      <c r="DA1" s="74"/>
      <c r="DB1" s="74"/>
      <c r="DC1" s="74"/>
      <c r="DD1" s="74"/>
      <c r="DE1" s="74"/>
      <c r="DF1" s="74"/>
      <c r="DG1" s="74"/>
      <c r="DH1" s="74" t="s">
        <v>65</v>
      </c>
      <c r="DI1" s="74"/>
      <c r="DJ1" s="74"/>
      <c r="DK1" s="74"/>
      <c r="DL1" s="74"/>
      <c r="DM1" s="74"/>
      <c r="DN1" s="74"/>
      <c r="DO1" s="74"/>
      <c r="DP1" s="74"/>
      <c r="DQ1" s="74"/>
      <c r="DR1" s="74" t="s">
        <v>72</v>
      </c>
      <c r="DS1" s="74"/>
      <c r="DT1" s="74"/>
      <c r="DU1" s="74"/>
      <c r="DV1" s="74"/>
      <c r="DW1" s="74"/>
      <c r="DX1" s="74"/>
      <c r="DY1" s="74"/>
      <c r="DZ1" s="74"/>
      <c r="EA1" s="74"/>
      <c r="EB1" s="93" t="s">
        <v>36</v>
      </c>
      <c r="EC1" s="93"/>
      <c r="ED1" s="93"/>
      <c r="EE1" s="93"/>
      <c r="EF1" s="93"/>
      <c r="EG1" s="93"/>
      <c r="EH1" s="93"/>
      <c r="EI1" s="93"/>
      <c r="EJ1" s="93"/>
      <c r="EK1" s="93"/>
    </row>
    <row r="2" spans="1:277" ht="15.75" thickBot="1" x14ac:dyDescent="0.3">
      <c r="A2" s="10"/>
      <c r="B2" s="5"/>
      <c r="C2" s="5" t="s">
        <v>37</v>
      </c>
      <c r="D2" s="5" t="s">
        <v>19</v>
      </c>
      <c r="E2" s="5" t="s">
        <v>20</v>
      </c>
      <c r="F2" s="5" t="s">
        <v>21</v>
      </c>
      <c r="G2" s="13" t="s">
        <v>11</v>
      </c>
      <c r="H2" s="5" t="s">
        <v>46</v>
      </c>
      <c r="I2" s="5" t="s">
        <v>14</v>
      </c>
      <c r="J2" s="5" t="s">
        <v>12</v>
      </c>
      <c r="K2" s="14" t="s">
        <v>13</v>
      </c>
      <c r="L2" s="5"/>
      <c r="M2" s="5" t="s">
        <v>37</v>
      </c>
      <c r="N2" s="5" t="s">
        <v>19</v>
      </c>
      <c r="O2" s="5" t="s">
        <v>20</v>
      </c>
      <c r="P2" s="5" t="s">
        <v>21</v>
      </c>
      <c r="Q2" s="13" t="s">
        <v>11</v>
      </c>
      <c r="R2" s="5" t="s">
        <v>46</v>
      </c>
      <c r="S2" s="5" t="s">
        <v>14</v>
      </c>
      <c r="T2" s="5" t="s">
        <v>12</v>
      </c>
      <c r="U2" s="14" t="s">
        <v>13</v>
      </c>
      <c r="V2" s="5"/>
      <c r="W2" s="5" t="s">
        <v>37</v>
      </c>
      <c r="X2" s="5" t="s">
        <v>19</v>
      </c>
      <c r="Y2" s="5" t="s">
        <v>20</v>
      </c>
      <c r="Z2" s="5" t="s">
        <v>21</v>
      </c>
      <c r="AA2" s="13" t="s">
        <v>11</v>
      </c>
      <c r="AB2" s="5" t="s">
        <v>46</v>
      </c>
      <c r="AC2" s="5" t="s">
        <v>14</v>
      </c>
      <c r="AD2" s="5" t="s">
        <v>12</v>
      </c>
      <c r="AE2" s="14" t="s">
        <v>13</v>
      </c>
      <c r="AF2" s="5"/>
      <c r="AG2" s="5" t="s">
        <v>37</v>
      </c>
      <c r="AH2" s="5" t="s">
        <v>19</v>
      </c>
      <c r="AI2" s="5" t="s">
        <v>20</v>
      </c>
      <c r="AJ2" s="5" t="s">
        <v>21</v>
      </c>
      <c r="AK2" s="13" t="s">
        <v>11</v>
      </c>
      <c r="AL2" s="5" t="s">
        <v>46</v>
      </c>
      <c r="AM2" s="5" t="s">
        <v>14</v>
      </c>
      <c r="AN2" s="5" t="s">
        <v>12</v>
      </c>
      <c r="AO2" s="14" t="s">
        <v>13</v>
      </c>
      <c r="AP2" s="5"/>
      <c r="AQ2" s="5" t="s">
        <v>37</v>
      </c>
      <c r="AR2" s="5" t="s">
        <v>19</v>
      </c>
      <c r="AS2" s="5" t="s">
        <v>20</v>
      </c>
      <c r="AT2" s="5" t="s">
        <v>21</v>
      </c>
      <c r="AU2" s="13" t="s">
        <v>11</v>
      </c>
      <c r="AV2" s="5" t="s">
        <v>46</v>
      </c>
      <c r="AW2" s="5" t="s">
        <v>14</v>
      </c>
      <c r="AX2" s="5" t="s">
        <v>12</v>
      </c>
      <c r="AY2" s="14" t="s">
        <v>13</v>
      </c>
      <c r="AZ2" s="5"/>
      <c r="BA2" s="5" t="s">
        <v>37</v>
      </c>
      <c r="BB2" s="5" t="s">
        <v>19</v>
      </c>
      <c r="BC2" s="5" t="s">
        <v>20</v>
      </c>
      <c r="BD2" s="5" t="s">
        <v>21</v>
      </c>
      <c r="BE2" s="13" t="s">
        <v>11</v>
      </c>
      <c r="BF2" s="5" t="s">
        <v>46</v>
      </c>
      <c r="BG2" s="5" t="s">
        <v>14</v>
      </c>
      <c r="BH2" s="5" t="s">
        <v>12</v>
      </c>
      <c r="BI2" s="14" t="s">
        <v>13</v>
      </c>
      <c r="BJ2" s="5"/>
      <c r="BK2" s="5" t="s">
        <v>37</v>
      </c>
      <c r="BL2" s="5" t="s">
        <v>19</v>
      </c>
      <c r="BM2" s="5" t="s">
        <v>20</v>
      </c>
      <c r="BN2" s="5" t="s">
        <v>21</v>
      </c>
      <c r="BO2" s="13" t="s">
        <v>11</v>
      </c>
      <c r="BP2" s="5" t="s">
        <v>46</v>
      </c>
      <c r="BQ2" s="5" t="s">
        <v>14</v>
      </c>
      <c r="BR2" s="5" t="s">
        <v>12</v>
      </c>
      <c r="BS2" s="14" t="s">
        <v>13</v>
      </c>
      <c r="BT2" s="5"/>
      <c r="BU2" s="5" t="s">
        <v>37</v>
      </c>
      <c r="BV2" s="5" t="s">
        <v>19</v>
      </c>
      <c r="BW2" s="5" t="s">
        <v>20</v>
      </c>
      <c r="BX2" s="5" t="s">
        <v>21</v>
      </c>
      <c r="BY2" s="13" t="s">
        <v>11</v>
      </c>
      <c r="BZ2" s="5" t="s">
        <v>46</v>
      </c>
      <c r="CA2" s="5" t="s">
        <v>14</v>
      </c>
      <c r="CB2" s="5" t="s">
        <v>12</v>
      </c>
      <c r="CC2" s="14" t="s">
        <v>13</v>
      </c>
      <c r="CD2" s="5"/>
      <c r="CE2" s="5" t="s">
        <v>37</v>
      </c>
      <c r="CF2" s="5" t="s">
        <v>19</v>
      </c>
      <c r="CG2" s="5" t="s">
        <v>20</v>
      </c>
      <c r="CH2" s="5" t="s">
        <v>21</v>
      </c>
      <c r="CI2" s="13" t="s">
        <v>11</v>
      </c>
      <c r="CJ2" s="5" t="s">
        <v>46</v>
      </c>
      <c r="CK2" s="5" t="s">
        <v>14</v>
      </c>
      <c r="CL2" s="5" t="s">
        <v>12</v>
      </c>
      <c r="CM2" s="14" t="s">
        <v>13</v>
      </c>
      <c r="CN2" s="5"/>
      <c r="CO2" s="5" t="s">
        <v>37</v>
      </c>
      <c r="CP2" s="5" t="s">
        <v>19</v>
      </c>
      <c r="CQ2" s="5" t="s">
        <v>20</v>
      </c>
      <c r="CR2" s="5" t="s">
        <v>21</v>
      </c>
      <c r="CS2" s="13" t="s">
        <v>11</v>
      </c>
      <c r="CT2" s="5" t="s">
        <v>46</v>
      </c>
      <c r="CU2" s="5" t="s">
        <v>14</v>
      </c>
      <c r="CV2" s="5" t="s">
        <v>12</v>
      </c>
      <c r="CW2" s="14" t="s">
        <v>13</v>
      </c>
      <c r="CX2" s="5"/>
      <c r="CY2" s="5" t="s">
        <v>37</v>
      </c>
      <c r="CZ2" s="5" t="s">
        <v>19</v>
      </c>
      <c r="DA2" s="5" t="s">
        <v>20</v>
      </c>
      <c r="DB2" s="5" t="s">
        <v>21</v>
      </c>
      <c r="DC2" s="13" t="s">
        <v>11</v>
      </c>
      <c r="DD2" s="5" t="s">
        <v>46</v>
      </c>
      <c r="DE2" s="5" t="s">
        <v>14</v>
      </c>
      <c r="DF2" s="5" t="s">
        <v>12</v>
      </c>
      <c r="DG2" s="14" t="s">
        <v>13</v>
      </c>
      <c r="DH2" s="5"/>
      <c r="DI2" s="5" t="s">
        <v>37</v>
      </c>
      <c r="DJ2" s="5" t="s">
        <v>19</v>
      </c>
      <c r="DK2" s="5" t="s">
        <v>20</v>
      </c>
      <c r="DL2" s="5" t="s">
        <v>21</v>
      </c>
      <c r="DM2" s="13" t="s">
        <v>11</v>
      </c>
      <c r="DN2" s="5" t="s">
        <v>46</v>
      </c>
      <c r="DO2" s="5" t="s">
        <v>14</v>
      </c>
      <c r="DP2" s="5" t="s">
        <v>12</v>
      </c>
      <c r="DQ2" s="14" t="s">
        <v>13</v>
      </c>
      <c r="DR2" s="5"/>
      <c r="DS2" s="5" t="s">
        <v>37</v>
      </c>
      <c r="DT2" s="5" t="s">
        <v>19</v>
      </c>
      <c r="DU2" s="5" t="s">
        <v>20</v>
      </c>
      <c r="DV2" s="5" t="s">
        <v>21</v>
      </c>
      <c r="DW2" s="13" t="s">
        <v>11</v>
      </c>
      <c r="DX2" s="5" t="s">
        <v>46</v>
      </c>
      <c r="DY2" s="5" t="s">
        <v>14</v>
      </c>
      <c r="DZ2" s="5" t="s">
        <v>12</v>
      </c>
      <c r="EA2" s="14" t="s">
        <v>13</v>
      </c>
      <c r="EB2" s="5"/>
      <c r="EC2" s="5" t="s">
        <v>37</v>
      </c>
      <c r="ED2" s="5" t="s">
        <v>19</v>
      </c>
      <c r="EE2" s="5" t="s">
        <v>20</v>
      </c>
      <c r="EF2" s="5" t="s">
        <v>21</v>
      </c>
      <c r="EG2" s="13" t="s">
        <v>11</v>
      </c>
      <c r="EH2" s="5" t="s">
        <v>46</v>
      </c>
      <c r="EI2" s="5" t="s">
        <v>14</v>
      </c>
      <c r="EJ2" s="5" t="s">
        <v>12</v>
      </c>
      <c r="EK2" s="14" t="s">
        <v>13</v>
      </c>
    </row>
    <row r="3" spans="1:277" ht="75" customHeight="1" x14ac:dyDescent="0.25">
      <c r="A3" s="30" t="s">
        <v>15</v>
      </c>
      <c r="B3" s="2" t="s">
        <v>41</v>
      </c>
      <c r="C3" s="2">
        <v>1151</v>
      </c>
      <c r="D3" s="2">
        <v>137.36000000000001</v>
      </c>
      <c r="E3" s="2">
        <v>45.2</v>
      </c>
      <c r="F3" s="2">
        <v>500</v>
      </c>
      <c r="G3" s="15"/>
      <c r="H3" s="16"/>
      <c r="I3" s="16"/>
      <c r="J3" s="16"/>
      <c r="K3" s="17"/>
      <c r="L3" s="2" t="s">
        <v>41</v>
      </c>
      <c r="M3" s="2">
        <v>1149</v>
      </c>
      <c r="N3" s="2">
        <v>141.72</v>
      </c>
      <c r="O3" s="2">
        <v>49.85</v>
      </c>
      <c r="P3" s="2">
        <v>500</v>
      </c>
      <c r="Q3" s="15"/>
      <c r="R3" s="16"/>
      <c r="S3" s="16"/>
      <c r="T3" s="16"/>
      <c r="U3" s="17"/>
      <c r="V3" s="2" t="s">
        <v>41</v>
      </c>
      <c r="W3" s="2">
        <v>1492</v>
      </c>
      <c r="X3" s="2">
        <v>141.72</v>
      </c>
      <c r="Y3" s="2">
        <v>49.85</v>
      </c>
      <c r="Z3" s="2">
        <v>850</v>
      </c>
      <c r="AA3" s="15"/>
      <c r="AB3" s="16"/>
      <c r="AC3" s="16"/>
      <c r="AD3" s="16"/>
      <c r="AE3" s="17"/>
      <c r="AF3" s="2" t="s">
        <v>41</v>
      </c>
      <c r="AG3" s="2">
        <v>667</v>
      </c>
      <c r="AH3" s="2">
        <v>95.13</v>
      </c>
      <c r="AI3" s="2">
        <v>19.02</v>
      </c>
      <c r="AJ3" s="2">
        <v>500</v>
      </c>
      <c r="AK3" s="15"/>
      <c r="AL3" s="16"/>
      <c r="AM3" s="16"/>
      <c r="AN3" s="16"/>
      <c r="AO3" s="17"/>
      <c r="AP3" s="2" t="s">
        <v>41</v>
      </c>
      <c r="AQ3" s="2">
        <v>1087</v>
      </c>
      <c r="AR3" s="2">
        <v>142.69999999999999</v>
      </c>
      <c r="AS3" s="2">
        <v>29.07</v>
      </c>
      <c r="AT3" s="2">
        <v>1000</v>
      </c>
      <c r="AU3" s="15"/>
      <c r="AV3" s="16"/>
      <c r="AW3" s="16"/>
      <c r="AX3" s="16"/>
      <c r="AY3" s="17"/>
      <c r="AZ3" s="2" t="s">
        <v>41</v>
      </c>
      <c r="BA3" s="2">
        <v>2073</v>
      </c>
      <c r="BB3" s="2">
        <v>246.11</v>
      </c>
      <c r="BC3" s="2">
        <v>64.400000000000006</v>
      </c>
      <c r="BD3" s="2">
        <v>650</v>
      </c>
      <c r="BE3" s="15"/>
      <c r="BF3" s="16"/>
      <c r="BG3" s="16"/>
      <c r="BH3" s="16"/>
      <c r="BI3" s="17"/>
      <c r="BJ3" s="2" t="s">
        <v>41</v>
      </c>
      <c r="BK3" s="2">
        <v>1223</v>
      </c>
      <c r="BL3" s="2">
        <v>126.83</v>
      </c>
      <c r="BM3" s="2">
        <v>43.01</v>
      </c>
      <c r="BN3" s="2">
        <v>500</v>
      </c>
      <c r="BO3" s="15"/>
      <c r="BP3" s="16"/>
      <c r="BQ3" s="16"/>
      <c r="BR3" s="16"/>
      <c r="BS3" s="17"/>
      <c r="BT3" s="2" t="s">
        <v>41</v>
      </c>
      <c r="BU3" s="2">
        <v>1364</v>
      </c>
      <c r="BV3" s="2">
        <v>140.09</v>
      </c>
      <c r="BW3" s="2">
        <v>50.9</v>
      </c>
      <c r="BX3" s="2">
        <v>650</v>
      </c>
      <c r="BY3" s="15"/>
      <c r="BZ3" s="16"/>
      <c r="CA3" s="16"/>
      <c r="CB3" s="16"/>
      <c r="CC3" s="17"/>
      <c r="CD3" s="2" t="s">
        <v>41</v>
      </c>
      <c r="CE3" s="2">
        <v>1364</v>
      </c>
      <c r="CF3" s="2">
        <v>140.09</v>
      </c>
      <c r="CG3" s="2">
        <v>50.9</v>
      </c>
      <c r="CH3" s="2">
        <v>650</v>
      </c>
      <c r="CI3" s="15"/>
      <c r="CJ3" s="16"/>
      <c r="CK3" s="16"/>
      <c r="CL3" s="16"/>
      <c r="CM3" s="17"/>
      <c r="CN3" s="2" t="s">
        <v>41</v>
      </c>
      <c r="CO3" s="2">
        <v>1677</v>
      </c>
      <c r="CP3" s="2">
        <v>177.09</v>
      </c>
      <c r="CQ3" s="2">
        <v>59.7</v>
      </c>
      <c r="CR3" s="2">
        <v>650</v>
      </c>
      <c r="CS3" s="15"/>
      <c r="CT3" s="16"/>
      <c r="CU3" s="16"/>
      <c r="CV3" s="16"/>
      <c r="CW3" s="17"/>
      <c r="CX3" s="2" t="s">
        <v>41</v>
      </c>
      <c r="CY3" s="2">
        <v>1677</v>
      </c>
      <c r="CZ3" s="2">
        <v>177.09</v>
      </c>
      <c r="DA3" s="2">
        <v>59.7</v>
      </c>
      <c r="DB3" s="2">
        <v>650</v>
      </c>
      <c r="DC3" s="15"/>
      <c r="DD3" s="16"/>
      <c r="DE3" s="16"/>
      <c r="DF3" s="16"/>
      <c r="DG3" s="17"/>
      <c r="DH3" s="2" t="s">
        <v>41</v>
      </c>
      <c r="DI3" s="2">
        <v>1527</v>
      </c>
      <c r="DJ3" s="2">
        <v>179.95</v>
      </c>
      <c r="DK3" s="2">
        <v>61.86</v>
      </c>
      <c r="DL3" s="2">
        <v>650</v>
      </c>
      <c r="DM3" s="15"/>
      <c r="DN3" s="16"/>
      <c r="DO3" s="16"/>
      <c r="DP3" s="16"/>
      <c r="DQ3" s="17"/>
      <c r="DR3" s="2" t="s">
        <v>41</v>
      </c>
      <c r="DS3" s="2">
        <v>1116</v>
      </c>
      <c r="DT3" s="2">
        <v>126.07</v>
      </c>
      <c r="DU3" s="2">
        <v>46.26</v>
      </c>
      <c r="DV3" s="2">
        <v>650</v>
      </c>
      <c r="DW3" s="15"/>
      <c r="DX3" s="16"/>
      <c r="DY3" s="16"/>
      <c r="DZ3" s="16"/>
      <c r="EA3" s="17"/>
      <c r="EB3" s="2" t="s">
        <v>41</v>
      </c>
      <c r="EC3" s="2">
        <v>2306</v>
      </c>
      <c r="ED3" s="2">
        <v>246.89</v>
      </c>
      <c r="EE3" s="2">
        <v>64.53</v>
      </c>
      <c r="EF3" s="2">
        <v>650</v>
      </c>
      <c r="EG3" s="15"/>
      <c r="EH3" s="16"/>
      <c r="EI3" s="16"/>
      <c r="EJ3" s="16"/>
      <c r="EK3" s="17"/>
    </row>
    <row r="4" spans="1:277" s="4" customFormat="1" ht="75" customHeight="1" x14ac:dyDescent="0.25">
      <c r="A4" s="29" t="s">
        <v>17</v>
      </c>
      <c r="B4" s="27" t="s">
        <v>42</v>
      </c>
      <c r="C4" s="27">
        <v>383</v>
      </c>
      <c r="D4" s="27">
        <v>52.32</v>
      </c>
      <c r="E4" s="27">
        <v>6.4</v>
      </c>
      <c r="F4" s="27">
        <v>0</v>
      </c>
      <c r="G4" s="18">
        <v>1767</v>
      </c>
      <c r="H4" s="19">
        <v>242</v>
      </c>
      <c r="I4" s="19">
        <v>146</v>
      </c>
      <c r="J4" s="19">
        <v>0</v>
      </c>
      <c r="K4" s="20">
        <v>111.8</v>
      </c>
      <c r="L4" s="27" t="s">
        <v>42</v>
      </c>
      <c r="M4" s="27">
        <v>0</v>
      </c>
      <c r="N4" s="27">
        <v>0</v>
      </c>
      <c r="O4" s="27">
        <v>0</v>
      </c>
      <c r="P4" s="27">
        <v>0</v>
      </c>
      <c r="Q4" s="18">
        <v>0</v>
      </c>
      <c r="R4" s="19">
        <v>0</v>
      </c>
      <c r="S4" s="19">
        <v>0</v>
      </c>
      <c r="T4" s="19">
        <v>0</v>
      </c>
      <c r="U4" s="20">
        <v>0</v>
      </c>
      <c r="V4" s="27" t="s">
        <v>42</v>
      </c>
      <c r="W4" s="27">
        <v>361</v>
      </c>
      <c r="X4" s="27">
        <v>0</v>
      </c>
      <c r="Y4" s="27">
        <v>0</v>
      </c>
      <c r="Z4" s="27">
        <v>750</v>
      </c>
      <c r="AA4" s="18">
        <v>1179</v>
      </c>
      <c r="AB4" s="19">
        <v>192</v>
      </c>
      <c r="AC4" s="19">
        <v>128</v>
      </c>
      <c r="AD4" s="19">
        <v>0</v>
      </c>
      <c r="AE4" s="20">
        <v>91.8</v>
      </c>
      <c r="AF4" s="27" t="s">
        <v>42</v>
      </c>
      <c r="AG4" s="27">
        <v>181</v>
      </c>
      <c r="AH4" s="27">
        <v>32.729999999999997</v>
      </c>
      <c r="AI4" s="27">
        <v>2.68</v>
      </c>
      <c r="AJ4" s="27">
        <v>500</v>
      </c>
      <c r="AK4" s="18">
        <v>1007</v>
      </c>
      <c r="AL4" s="19">
        <v>155</v>
      </c>
      <c r="AM4" s="19">
        <v>137</v>
      </c>
      <c r="AN4" s="19">
        <v>45.8</v>
      </c>
      <c r="AO4" s="20">
        <v>0</v>
      </c>
      <c r="AP4" s="27" t="s">
        <v>42</v>
      </c>
      <c r="AQ4" s="27">
        <v>85</v>
      </c>
      <c r="AR4" s="27">
        <v>19.649999999999999</v>
      </c>
      <c r="AS4" s="27">
        <v>1.08</v>
      </c>
      <c r="AT4" s="27">
        <v>500</v>
      </c>
      <c r="AU4" s="18">
        <v>969</v>
      </c>
      <c r="AV4" s="19">
        <v>154</v>
      </c>
      <c r="AW4" s="19">
        <v>134</v>
      </c>
      <c r="AX4" s="19">
        <v>38.9</v>
      </c>
      <c r="AY4" s="20">
        <v>0</v>
      </c>
      <c r="AZ4" s="27" t="s">
        <v>42</v>
      </c>
      <c r="BA4" s="27">
        <v>725</v>
      </c>
      <c r="BB4" s="27">
        <v>129.97999999999999</v>
      </c>
      <c r="BC4" s="27">
        <v>8.82</v>
      </c>
      <c r="BD4" s="27">
        <v>1500</v>
      </c>
      <c r="BE4" s="18">
        <v>1994</v>
      </c>
      <c r="BF4" s="19">
        <v>303</v>
      </c>
      <c r="BG4" s="19">
        <v>143</v>
      </c>
      <c r="BH4" s="19">
        <v>84</v>
      </c>
      <c r="BI4" s="20">
        <v>0</v>
      </c>
      <c r="BJ4" s="27" t="s">
        <v>42</v>
      </c>
      <c r="BK4" s="27">
        <v>85</v>
      </c>
      <c r="BL4" s="27">
        <v>19.649999999999999</v>
      </c>
      <c r="BM4" s="27">
        <v>1.08</v>
      </c>
      <c r="BN4" s="27">
        <v>0</v>
      </c>
      <c r="BO4" s="18">
        <v>383</v>
      </c>
      <c r="BP4" s="19">
        <v>76</v>
      </c>
      <c r="BQ4" s="19">
        <v>109</v>
      </c>
      <c r="BR4" s="19">
        <v>0</v>
      </c>
      <c r="BS4" s="20">
        <v>30.7</v>
      </c>
      <c r="BT4" s="27" t="s">
        <v>42</v>
      </c>
      <c r="BU4" s="27">
        <v>85</v>
      </c>
      <c r="BV4" s="27">
        <v>19.649999999999999</v>
      </c>
      <c r="BW4" s="27">
        <v>1.08</v>
      </c>
      <c r="BX4" s="27">
        <v>0</v>
      </c>
      <c r="BY4" s="18">
        <v>782</v>
      </c>
      <c r="BZ4" s="19">
        <v>136</v>
      </c>
      <c r="CA4" s="19">
        <v>126</v>
      </c>
      <c r="CB4" s="19">
        <v>35.4</v>
      </c>
      <c r="CC4" s="20">
        <v>0</v>
      </c>
      <c r="CD4" s="27" t="s">
        <v>42</v>
      </c>
      <c r="CE4" s="27">
        <v>181</v>
      </c>
      <c r="CF4" s="27">
        <v>32.729999999999997</v>
      </c>
      <c r="CG4" s="27">
        <v>2.68</v>
      </c>
      <c r="CH4" s="27">
        <v>750</v>
      </c>
      <c r="CI4" s="18">
        <v>862</v>
      </c>
      <c r="CJ4" s="19">
        <v>137</v>
      </c>
      <c r="CK4" s="19">
        <v>135</v>
      </c>
      <c r="CL4" s="19">
        <v>39.6</v>
      </c>
      <c r="CM4" s="20">
        <v>0</v>
      </c>
      <c r="CN4" s="27" t="s">
        <v>42</v>
      </c>
      <c r="CO4" s="27">
        <v>372</v>
      </c>
      <c r="CP4" s="27">
        <v>58.89</v>
      </c>
      <c r="CQ4" s="27">
        <v>5.88</v>
      </c>
      <c r="CR4" s="27">
        <v>500</v>
      </c>
      <c r="CS4" s="18">
        <v>1635</v>
      </c>
      <c r="CT4" s="19">
        <v>248</v>
      </c>
      <c r="CU4" s="19">
        <v>143</v>
      </c>
      <c r="CV4" s="19">
        <v>69.2</v>
      </c>
      <c r="CW4" s="20">
        <v>0</v>
      </c>
      <c r="CX4" s="27" t="s">
        <v>42</v>
      </c>
      <c r="CY4" s="27">
        <v>169</v>
      </c>
      <c r="CZ4" s="27">
        <v>39.29</v>
      </c>
      <c r="DA4" s="27">
        <v>2.16</v>
      </c>
      <c r="DB4" s="27">
        <v>500</v>
      </c>
      <c r="DC4" s="18">
        <v>382</v>
      </c>
      <c r="DD4" s="19">
        <v>76</v>
      </c>
      <c r="DE4" s="19">
        <v>110</v>
      </c>
      <c r="DF4" s="19">
        <v>0</v>
      </c>
      <c r="DG4" s="20">
        <v>31.7</v>
      </c>
      <c r="DH4" s="27" t="s">
        <v>42</v>
      </c>
      <c r="DI4" s="27">
        <v>0</v>
      </c>
      <c r="DJ4" s="27">
        <v>0</v>
      </c>
      <c r="DK4" s="27">
        <v>0</v>
      </c>
      <c r="DL4" s="27">
        <v>0</v>
      </c>
      <c r="DM4" s="18">
        <v>933</v>
      </c>
      <c r="DN4" s="19">
        <v>141</v>
      </c>
      <c r="DO4" s="19">
        <v>131</v>
      </c>
      <c r="DP4" s="19">
        <v>39.1</v>
      </c>
      <c r="DQ4" s="20">
        <v>0</v>
      </c>
      <c r="DR4" s="27" t="s">
        <v>42</v>
      </c>
      <c r="DS4" s="27">
        <v>277</v>
      </c>
      <c r="DT4" s="27">
        <v>45.81</v>
      </c>
      <c r="DU4" s="27">
        <v>4.28</v>
      </c>
      <c r="DV4" s="27">
        <v>750</v>
      </c>
      <c r="DW4" s="18">
        <v>334</v>
      </c>
      <c r="DX4" s="19">
        <v>65</v>
      </c>
      <c r="DY4" s="19">
        <v>114</v>
      </c>
      <c r="DZ4" s="19">
        <v>0</v>
      </c>
      <c r="EA4" s="20">
        <v>26.5</v>
      </c>
      <c r="EB4" s="27" t="s">
        <v>42</v>
      </c>
      <c r="EC4" s="27">
        <v>169</v>
      </c>
      <c r="ED4" s="27">
        <v>39.29</v>
      </c>
      <c r="EE4" s="27">
        <v>2.16</v>
      </c>
      <c r="EF4" s="27">
        <v>500</v>
      </c>
      <c r="EG4" s="18">
        <v>1137</v>
      </c>
      <c r="EH4" s="19">
        <v>192</v>
      </c>
      <c r="EI4" s="19">
        <v>126</v>
      </c>
      <c r="EJ4" s="19">
        <v>0</v>
      </c>
      <c r="EK4" s="20">
        <v>92.2</v>
      </c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  <c r="IS4" s="24"/>
      <c r="IT4" s="24"/>
      <c r="IU4" s="24"/>
      <c r="IV4" s="24"/>
      <c r="IW4" s="24"/>
      <c r="IX4" s="24"/>
      <c r="IY4" s="24"/>
      <c r="IZ4" s="24"/>
      <c r="JA4" s="24"/>
      <c r="JB4" s="24"/>
      <c r="JC4" s="24"/>
      <c r="JD4" s="24"/>
      <c r="JE4" s="24"/>
      <c r="JF4" s="24"/>
      <c r="JG4" s="24"/>
      <c r="JH4" s="24"/>
      <c r="JI4" s="24"/>
      <c r="JJ4" s="24"/>
      <c r="JK4" s="24"/>
      <c r="JL4" s="24"/>
      <c r="JM4" s="24"/>
      <c r="JN4" s="24"/>
      <c r="JO4" s="24"/>
      <c r="JP4" s="24"/>
      <c r="JQ4" s="24"/>
    </row>
    <row r="5" spans="1:277" ht="75" customHeight="1" x14ac:dyDescent="0.25">
      <c r="A5" s="9" t="s">
        <v>18</v>
      </c>
      <c r="B5" s="2" t="s">
        <v>43</v>
      </c>
      <c r="C5" s="2">
        <v>1407</v>
      </c>
      <c r="D5" s="2">
        <v>86.41</v>
      </c>
      <c r="E5" s="2">
        <v>101.82</v>
      </c>
      <c r="F5" s="2">
        <v>1500</v>
      </c>
      <c r="G5" s="15"/>
      <c r="H5" s="16"/>
      <c r="I5" s="16"/>
      <c r="J5" s="16"/>
      <c r="K5" s="17"/>
      <c r="L5" s="2" t="s">
        <v>43</v>
      </c>
      <c r="M5" s="2">
        <v>580</v>
      </c>
      <c r="N5" s="2">
        <v>67.02</v>
      </c>
      <c r="O5" s="2">
        <v>32.68</v>
      </c>
      <c r="P5" s="2">
        <v>500</v>
      </c>
      <c r="Q5" s="15"/>
      <c r="R5" s="16"/>
      <c r="S5" s="16"/>
      <c r="T5" s="16"/>
      <c r="U5" s="17"/>
      <c r="V5" s="2" t="s">
        <v>43</v>
      </c>
      <c r="W5" s="2">
        <v>1843</v>
      </c>
      <c r="X5" s="2">
        <v>67.02</v>
      </c>
      <c r="Y5" s="2">
        <v>32.68</v>
      </c>
      <c r="Z5" s="2">
        <v>750</v>
      </c>
      <c r="AA5" s="15"/>
      <c r="AB5" s="16"/>
      <c r="AC5" s="16"/>
      <c r="AD5" s="16"/>
      <c r="AE5" s="17"/>
      <c r="AF5" s="2" t="s">
        <v>43</v>
      </c>
      <c r="AG5" s="2">
        <v>1122</v>
      </c>
      <c r="AH5" s="2">
        <v>222.28</v>
      </c>
      <c r="AI5" s="2">
        <v>32.049999999999997</v>
      </c>
      <c r="AJ5" s="2">
        <v>250</v>
      </c>
      <c r="AK5" s="15"/>
      <c r="AL5" s="16"/>
      <c r="AM5" s="16"/>
      <c r="AN5" s="16"/>
      <c r="AO5" s="17"/>
      <c r="AP5" s="2" t="s">
        <v>43</v>
      </c>
      <c r="AQ5" s="2">
        <v>1601</v>
      </c>
      <c r="AR5" s="2">
        <v>253.93</v>
      </c>
      <c r="AS5" s="2">
        <v>62.97</v>
      </c>
      <c r="AT5" s="2">
        <v>250</v>
      </c>
      <c r="AU5" s="15"/>
      <c r="AV5" s="16"/>
      <c r="AW5" s="16"/>
      <c r="AX5" s="16"/>
      <c r="AY5" s="17"/>
      <c r="AZ5" s="2" t="s">
        <v>43</v>
      </c>
      <c r="BA5" s="2">
        <v>729</v>
      </c>
      <c r="BB5" s="2">
        <v>107.68</v>
      </c>
      <c r="BC5" s="2">
        <v>30.92</v>
      </c>
      <c r="BD5" s="2">
        <v>0</v>
      </c>
      <c r="BE5" s="15"/>
      <c r="BF5" s="16"/>
      <c r="BG5" s="16"/>
      <c r="BH5" s="16"/>
      <c r="BI5" s="17"/>
      <c r="BJ5" s="2" t="s">
        <v>43</v>
      </c>
      <c r="BK5" s="2">
        <v>2347</v>
      </c>
      <c r="BL5" s="2">
        <v>234</v>
      </c>
      <c r="BM5" s="2">
        <v>63.25</v>
      </c>
      <c r="BN5" s="2">
        <v>500</v>
      </c>
      <c r="BO5" s="15"/>
      <c r="BP5" s="16"/>
      <c r="BQ5" s="16"/>
      <c r="BR5" s="16"/>
      <c r="BS5" s="17"/>
      <c r="BT5" s="2" t="s">
        <v>43</v>
      </c>
      <c r="BU5" s="2">
        <v>1263</v>
      </c>
      <c r="BV5" s="2">
        <v>105.12</v>
      </c>
      <c r="BW5" s="2">
        <v>73.33</v>
      </c>
      <c r="BX5" s="2">
        <v>450</v>
      </c>
      <c r="BY5" s="15"/>
      <c r="BZ5" s="16"/>
      <c r="CA5" s="16"/>
      <c r="CB5" s="16"/>
      <c r="CC5" s="17"/>
      <c r="CD5" s="2" t="s">
        <v>43</v>
      </c>
      <c r="CE5" s="2">
        <v>1454</v>
      </c>
      <c r="CF5" s="2">
        <v>135.04</v>
      </c>
      <c r="CG5" s="2">
        <v>70.61</v>
      </c>
      <c r="CH5" s="2">
        <v>250</v>
      </c>
      <c r="CI5" s="15"/>
      <c r="CJ5" s="16"/>
      <c r="CK5" s="16"/>
      <c r="CL5" s="16"/>
      <c r="CM5" s="17"/>
      <c r="CN5" s="2" t="s">
        <v>43</v>
      </c>
      <c r="CO5" s="2">
        <v>2516</v>
      </c>
      <c r="CP5" s="2">
        <v>365.4</v>
      </c>
      <c r="CQ5" s="2">
        <v>178.5</v>
      </c>
      <c r="CR5" s="2">
        <v>200</v>
      </c>
      <c r="CS5" s="15"/>
      <c r="CT5" s="16"/>
      <c r="CU5" s="16"/>
      <c r="CV5" s="16"/>
      <c r="CW5" s="17"/>
      <c r="CX5" s="2" t="s">
        <v>43</v>
      </c>
      <c r="CY5" s="2">
        <v>1496</v>
      </c>
      <c r="CZ5" s="2">
        <v>225.23</v>
      </c>
      <c r="DA5" s="2">
        <v>61.03</v>
      </c>
      <c r="DB5" s="2">
        <v>500</v>
      </c>
      <c r="DC5" s="15"/>
      <c r="DD5" s="16"/>
      <c r="DE5" s="16"/>
      <c r="DF5" s="16"/>
      <c r="DG5" s="17"/>
      <c r="DH5" s="2" t="s">
        <v>43</v>
      </c>
      <c r="DI5" s="2">
        <v>1326</v>
      </c>
      <c r="DJ5" s="2">
        <v>226.7</v>
      </c>
      <c r="DK5" s="2">
        <v>56.65</v>
      </c>
      <c r="DL5" s="2">
        <v>500</v>
      </c>
      <c r="DM5" s="15"/>
      <c r="DN5" s="16"/>
      <c r="DO5" s="16"/>
      <c r="DP5" s="16"/>
      <c r="DQ5" s="17"/>
      <c r="DR5" s="2" t="s">
        <v>43</v>
      </c>
      <c r="DS5" s="2">
        <v>1839</v>
      </c>
      <c r="DT5" s="2">
        <v>249.12</v>
      </c>
      <c r="DU5" s="2">
        <v>45.48</v>
      </c>
      <c r="DV5" s="2">
        <v>500</v>
      </c>
      <c r="DW5" s="15"/>
      <c r="DX5" s="16"/>
      <c r="DY5" s="16"/>
      <c r="DZ5" s="16"/>
      <c r="EA5" s="17"/>
      <c r="EB5" s="2" t="s">
        <v>43</v>
      </c>
      <c r="EC5" s="2">
        <v>1559</v>
      </c>
      <c r="ED5" s="2">
        <v>132.88</v>
      </c>
      <c r="EE5" s="2">
        <v>78.180000000000007</v>
      </c>
      <c r="EF5" s="2">
        <v>500</v>
      </c>
      <c r="EG5" s="15"/>
      <c r="EH5" s="16"/>
      <c r="EI5" s="16"/>
      <c r="EJ5" s="16"/>
      <c r="EK5" s="17"/>
    </row>
    <row r="6" spans="1:277" s="4" customFormat="1" ht="37.5" customHeight="1" x14ac:dyDescent="0.25">
      <c r="A6" s="75" t="s">
        <v>17</v>
      </c>
      <c r="B6" s="76" t="s">
        <v>42</v>
      </c>
      <c r="C6" s="27">
        <v>0</v>
      </c>
      <c r="D6" s="27">
        <v>0</v>
      </c>
      <c r="E6" s="27">
        <v>0</v>
      </c>
      <c r="F6" s="27">
        <v>0</v>
      </c>
      <c r="G6" s="18">
        <v>0</v>
      </c>
      <c r="H6" s="19">
        <v>0</v>
      </c>
      <c r="I6" s="19">
        <v>0</v>
      </c>
      <c r="J6" s="19">
        <v>0</v>
      </c>
      <c r="K6" s="20">
        <v>0</v>
      </c>
      <c r="L6" s="76" t="s">
        <v>42</v>
      </c>
      <c r="M6" s="27">
        <v>769</v>
      </c>
      <c r="N6" s="27">
        <v>146.61000000000001</v>
      </c>
      <c r="O6" s="27">
        <v>8.56</v>
      </c>
      <c r="P6" s="27">
        <v>1500</v>
      </c>
      <c r="Q6" s="18">
        <v>1707</v>
      </c>
      <c r="R6" s="19">
        <v>260</v>
      </c>
      <c r="S6" s="19">
        <v>138</v>
      </c>
      <c r="T6" s="19">
        <v>0</v>
      </c>
      <c r="U6" s="20">
        <v>116.3</v>
      </c>
      <c r="V6" s="76" t="s">
        <v>42</v>
      </c>
      <c r="W6" s="27">
        <v>0</v>
      </c>
      <c r="X6" s="27">
        <v>0</v>
      </c>
      <c r="Y6" s="27">
        <v>0</v>
      </c>
      <c r="Z6" s="27">
        <v>0</v>
      </c>
      <c r="AA6" s="18">
        <v>0</v>
      </c>
      <c r="AB6" s="19">
        <v>0</v>
      </c>
      <c r="AC6" s="19">
        <v>0</v>
      </c>
      <c r="AD6" s="19">
        <v>0</v>
      </c>
      <c r="AE6" s="20">
        <v>0</v>
      </c>
      <c r="AF6" s="76" t="s">
        <v>42</v>
      </c>
      <c r="AG6" s="27">
        <v>418</v>
      </c>
      <c r="AH6" s="27">
        <v>49.08</v>
      </c>
      <c r="AI6" s="27">
        <v>10.4</v>
      </c>
      <c r="AJ6" s="27">
        <v>500</v>
      </c>
      <c r="AK6" s="18">
        <v>507</v>
      </c>
      <c r="AL6" s="19">
        <v>92</v>
      </c>
      <c r="AM6" s="19">
        <v>118</v>
      </c>
      <c r="AN6" s="19">
        <v>28.5</v>
      </c>
      <c r="AO6" s="20">
        <v>0</v>
      </c>
      <c r="AP6" s="76" t="s">
        <v>42</v>
      </c>
      <c r="AQ6" s="27">
        <v>96</v>
      </c>
      <c r="AR6" s="27">
        <v>13.08</v>
      </c>
      <c r="AS6" s="27">
        <v>1.6</v>
      </c>
      <c r="AT6" s="27">
        <v>500</v>
      </c>
      <c r="AU6" s="18">
        <v>431</v>
      </c>
      <c r="AV6" s="19">
        <v>79</v>
      </c>
      <c r="AW6" s="19">
        <v>114</v>
      </c>
      <c r="AX6" s="19">
        <v>0</v>
      </c>
      <c r="AY6" s="20">
        <v>34.4</v>
      </c>
      <c r="AZ6" s="76" t="s">
        <v>42</v>
      </c>
      <c r="BA6" s="27">
        <v>0</v>
      </c>
      <c r="BB6" s="27">
        <v>0</v>
      </c>
      <c r="BC6" s="27">
        <v>0</v>
      </c>
      <c r="BD6" s="27">
        <v>0</v>
      </c>
      <c r="BE6" s="18">
        <v>140</v>
      </c>
      <c r="BF6" s="19">
        <v>24</v>
      </c>
      <c r="BG6" s="19">
        <v>118</v>
      </c>
      <c r="BH6" s="19">
        <v>7</v>
      </c>
      <c r="BI6" s="20">
        <v>0</v>
      </c>
      <c r="BJ6" s="76" t="s">
        <v>42</v>
      </c>
      <c r="BK6" s="27">
        <v>362</v>
      </c>
      <c r="BL6" s="27">
        <v>55.8</v>
      </c>
      <c r="BM6" s="27">
        <v>6.18</v>
      </c>
      <c r="BN6" s="27">
        <v>0</v>
      </c>
      <c r="BO6" s="18">
        <v>0</v>
      </c>
      <c r="BP6" s="19">
        <v>0</v>
      </c>
      <c r="BQ6" s="19">
        <v>0</v>
      </c>
      <c r="BR6" s="19">
        <v>0</v>
      </c>
      <c r="BS6" s="20">
        <v>0</v>
      </c>
      <c r="BT6" s="76" t="s">
        <v>42</v>
      </c>
      <c r="BU6" s="27">
        <v>192</v>
      </c>
      <c r="BV6" s="27">
        <v>26.16</v>
      </c>
      <c r="BW6" s="27">
        <v>3.2</v>
      </c>
      <c r="BX6" s="27">
        <v>0</v>
      </c>
      <c r="BY6" s="18">
        <v>0</v>
      </c>
      <c r="BZ6" s="19">
        <v>0</v>
      </c>
      <c r="CA6" s="19">
        <v>0</v>
      </c>
      <c r="CB6" s="19">
        <v>0</v>
      </c>
      <c r="CC6" s="20">
        <v>0</v>
      </c>
      <c r="CD6" s="76" t="s">
        <v>42</v>
      </c>
      <c r="CE6" s="27">
        <v>0</v>
      </c>
      <c r="CF6" s="27">
        <v>0</v>
      </c>
      <c r="CG6" s="27">
        <v>0</v>
      </c>
      <c r="CH6" s="27">
        <v>500</v>
      </c>
      <c r="CI6" s="18">
        <v>684</v>
      </c>
      <c r="CJ6" s="19">
        <v>117</v>
      </c>
      <c r="CK6" s="19">
        <v>122</v>
      </c>
      <c r="CL6" s="19">
        <v>0</v>
      </c>
      <c r="CM6" s="20">
        <v>51.68</v>
      </c>
      <c r="CN6" s="76" t="s">
        <v>42</v>
      </c>
      <c r="CO6" s="27">
        <v>85</v>
      </c>
      <c r="CP6" s="27">
        <v>19.649999999999999</v>
      </c>
      <c r="CQ6" s="27">
        <v>1.08</v>
      </c>
      <c r="CR6" s="27">
        <v>500</v>
      </c>
      <c r="CS6" s="18">
        <v>0</v>
      </c>
      <c r="CT6" s="19">
        <v>0</v>
      </c>
      <c r="CU6" s="19">
        <v>0</v>
      </c>
      <c r="CV6" s="19">
        <v>0</v>
      </c>
      <c r="CW6" s="20">
        <v>0</v>
      </c>
      <c r="CX6" s="76" t="s">
        <v>42</v>
      </c>
      <c r="CY6" s="27">
        <v>95</v>
      </c>
      <c r="CZ6" s="27">
        <v>20.93</v>
      </c>
      <c r="DA6" s="27">
        <v>1.56</v>
      </c>
      <c r="DB6" s="27">
        <v>500</v>
      </c>
      <c r="DC6" s="18">
        <v>0</v>
      </c>
      <c r="DD6" s="19">
        <v>0</v>
      </c>
      <c r="DE6" s="19">
        <v>0</v>
      </c>
      <c r="DF6" s="19">
        <v>0</v>
      </c>
      <c r="DG6" s="20">
        <v>0</v>
      </c>
      <c r="DH6" s="76" t="s">
        <v>42</v>
      </c>
      <c r="DI6" s="27">
        <v>1428</v>
      </c>
      <c r="DJ6" s="27">
        <v>211.12</v>
      </c>
      <c r="DK6" s="27">
        <v>34.08</v>
      </c>
      <c r="DL6" s="27">
        <v>200</v>
      </c>
      <c r="DM6" s="18">
        <v>0</v>
      </c>
      <c r="DN6" s="19">
        <v>0</v>
      </c>
      <c r="DO6" s="19">
        <v>0</v>
      </c>
      <c r="DP6" s="19">
        <v>0</v>
      </c>
      <c r="DQ6" s="20">
        <v>0</v>
      </c>
      <c r="DR6" s="76" t="s">
        <v>42</v>
      </c>
      <c r="DS6" s="27">
        <v>0</v>
      </c>
      <c r="DT6" s="27">
        <v>0</v>
      </c>
      <c r="DU6" s="27">
        <v>0</v>
      </c>
      <c r="DV6" s="27">
        <v>0</v>
      </c>
      <c r="DW6" s="18">
        <v>0</v>
      </c>
      <c r="DX6" s="19">
        <v>0</v>
      </c>
      <c r="DY6" s="19">
        <v>0</v>
      </c>
      <c r="DZ6" s="19">
        <v>0</v>
      </c>
      <c r="EA6" s="20">
        <v>0</v>
      </c>
      <c r="EB6" s="76" t="s">
        <v>42</v>
      </c>
      <c r="EC6" s="27">
        <v>0</v>
      </c>
      <c r="ED6" s="27">
        <v>0</v>
      </c>
      <c r="EE6" s="27">
        <v>0</v>
      </c>
      <c r="EF6" s="27">
        <v>0</v>
      </c>
      <c r="EG6" s="18">
        <v>0</v>
      </c>
      <c r="EH6" s="19">
        <v>0</v>
      </c>
      <c r="EI6" s="19">
        <v>0</v>
      </c>
      <c r="EJ6" s="19">
        <v>0</v>
      </c>
      <c r="EK6" s="20">
        <v>0</v>
      </c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  <c r="IR6" s="24"/>
      <c r="IS6" s="24"/>
      <c r="IT6" s="24"/>
      <c r="IU6" s="24"/>
      <c r="IV6" s="24"/>
      <c r="IW6" s="24"/>
      <c r="IX6" s="24"/>
      <c r="IY6" s="24"/>
      <c r="IZ6" s="24"/>
      <c r="JA6" s="24"/>
      <c r="JB6" s="24"/>
      <c r="JC6" s="24"/>
      <c r="JD6" s="24"/>
      <c r="JE6" s="24"/>
      <c r="JF6" s="24"/>
      <c r="JG6" s="24"/>
      <c r="JH6" s="24"/>
      <c r="JI6" s="24"/>
      <c r="JJ6" s="24"/>
      <c r="JK6" s="24"/>
      <c r="JL6" s="24"/>
      <c r="JM6" s="24"/>
      <c r="JN6" s="24"/>
      <c r="JO6" s="24"/>
      <c r="JP6" s="24"/>
      <c r="JQ6" s="24"/>
    </row>
    <row r="7" spans="1:277" s="4" customFormat="1" ht="37.5" customHeight="1" x14ac:dyDescent="0.25">
      <c r="A7" s="75"/>
      <c r="B7" s="76"/>
      <c r="C7" s="27"/>
      <c r="D7" s="27"/>
      <c r="E7" s="27"/>
      <c r="F7" s="27"/>
      <c r="G7" s="18"/>
      <c r="H7" s="19"/>
      <c r="I7" s="19"/>
      <c r="J7" s="19"/>
      <c r="K7" s="20"/>
      <c r="L7" s="76"/>
      <c r="M7" s="27"/>
      <c r="N7" s="27"/>
      <c r="O7" s="27"/>
      <c r="P7" s="27"/>
      <c r="Q7" s="18"/>
      <c r="R7" s="19"/>
      <c r="S7" s="19"/>
      <c r="T7" s="19"/>
      <c r="U7" s="20"/>
      <c r="V7" s="76"/>
      <c r="W7" s="27"/>
      <c r="X7" s="27"/>
      <c r="Y7" s="27"/>
      <c r="Z7" s="27"/>
      <c r="AA7" s="18"/>
      <c r="AB7" s="19"/>
      <c r="AC7" s="19"/>
      <c r="AD7" s="19"/>
      <c r="AE7" s="20"/>
      <c r="AF7" s="76"/>
      <c r="AG7" s="27"/>
      <c r="AH7" s="27"/>
      <c r="AI7" s="27"/>
      <c r="AJ7" s="27"/>
      <c r="AK7" s="18"/>
      <c r="AL7" s="19"/>
      <c r="AM7" s="19"/>
      <c r="AN7" s="19"/>
      <c r="AO7" s="20"/>
      <c r="AP7" s="76"/>
      <c r="AQ7" s="27"/>
      <c r="AR7" s="27"/>
      <c r="AS7" s="27"/>
      <c r="AT7" s="27"/>
      <c r="AU7" s="18"/>
      <c r="AV7" s="19"/>
      <c r="AW7" s="19"/>
      <c r="AX7" s="19"/>
      <c r="AY7" s="20"/>
      <c r="AZ7" s="76"/>
      <c r="BA7" s="27"/>
      <c r="BB7" s="27"/>
      <c r="BC7" s="27"/>
      <c r="BD7" s="27"/>
      <c r="BE7" s="18"/>
      <c r="BF7" s="19"/>
      <c r="BG7" s="19"/>
      <c r="BH7" s="19"/>
      <c r="BI7" s="20"/>
      <c r="BJ7" s="76"/>
      <c r="BK7" s="27"/>
      <c r="BL7" s="27"/>
      <c r="BM7" s="27"/>
      <c r="BN7" s="27"/>
      <c r="BO7" s="18"/>
      <c r="BP7" s="19"/>
      <c r="BQ7" s="19"/>
      <c r="BR7" s="19"/>
      <c r="BS7" s="20"/>
      <c r="BT7" s="76"/>
      <c r="BU7" s="27"/>
      <c r="BV7" s="27"/>
      <c r="BW7" s="27"/>
      <c r="BX7" s="27"/>
      <c r="BY7" s="18"/>
      <c r="BZ7" s="19"/>
      <c r="CA7" s="19"/>
      <c r="CB7" s="19"/>
      <c r="CC7" s="20"/>
      <c r="CD7" s="76"/>
      <c r="CE7" s="27"/>
      <c r="CF7" s="27"/>
      <c r="CG7" s="27"/>
      <c r="CH7" s="27"/>
      <c r="CI7" s="18"/>
      <c r="CJ7" s="19"/>
      <c r="CK7" s="19"/>
      <c r="CL7" s="19"/>
      <c r="CM7" s="20"/>
      <c r="CN7" s="76"/>
      <c r="CO7" s="27"/>
      <c r="CP7" s="27"/>
      <c r="CQ7" s="27"/>
      <c r="CR7" s="27"/>
      <c r="CS7" s="18"/>
      <c r="CT7" s="19"/>
      <c r="CU7" s="19"/>
      <c r="CV7" s="19"/>
      <c r="CW7" s="20"/>
      <c r="CX7" s="76"/>
      <c r="CY7" s="27"/>
      <c r="CZ7" s="27"/>
      <c r="DA7" s="27"/>
      <c r="DB7" s="27"/>
      <c r="DC7" s="18"/>
      <c r="DD7" s="19"/>
      <c r="DE7" s="19"/>
      <c r="DF7" s="19"/>
      <c r="DG7" s="20"/>
      <c r="DH7" s="76"/>
      <c r="DI7" s="27"/>
      <c r="DJ7" s="27"/>
      <c r="DK7" s="27"/>
      <c r="DL7" s="27"/>
      <c r="DM7" s="18"/>
      <c r="DN7" s="19"/>
      <c r="DO7" s="19"/>
      <c r="DP7" s="19"/>
      <c r="DQ7" s="20"/>
      <c r="DR7" s="76"/>
      <c r="DS7" s="27"/>
      <c r="DT7" s="27"/>
      <c r="DU7" s="27"/>
      <c r="DV7" s="27"/>
      <c r="DW7" s="18"/>
      <c r="DX7" s="19"/>
      <c r="DY7" s="19"/>
      <c r="DZ7" s="19"/>
      <c r="EA7" s="20"/>
      <c r="EB7" s="76"/>
      <c r="EC7" s="27"/>
      <c r="ED7" s="27"/>
      <c r="EE7" s="27"/>
      <c r="EF7" s="27"/>
      <c r="EG7" s="18"/>
      <c r="EH7" s="19"/>
      <c r="EI7" s="19"/>
      <c r="EJ7" s="19"/>
      <c r="EK7" s="20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4"/>
      <c r="IU7" s="24"/>
      <c r="IV7" s="24"/>
      <c r="IW7" s="24"/>
      <c r="IX7" s="24"/>
      <c r="IY7" s="24"/>
      <c r="IZ7" s="24"/>
      <c r="JA7" s="24"/>
      <c r="JB7" s="24"/>
      <c r="JC7" s="24"/>
      <c r="JD7" s="24"/>
      <c r="JE7" s="24"/>
      <c r="JF7" s="24"/>
      <c r="JG7" s="24"/>
      <c r="JH7" s="24"/>
      <c r="JI7" s="24"/>
      <c r="JJ7" s="24"/>
      <c r="JK7" s="24"/>
      <c r="JL7" s="24"/>
      <c r="JM7" s="24"/>
      <c r="JN7" s="24"/>
      <c r="JO7" s="24"/>
      <c r="JP7" s="24"/>
      <c r="JQ7" s="24"/>
    </row>
    <row r="8" spans="1:277" ht="37.5" customHeight="1" x14ac:dyDescent="0.25">
      <c r="A8" s="77" t="s">
        <v>16</v>
      </c>
      <c r="B8" s="2" t="s">
        <v>44</v>
      </c>
      <c r="C8" s="2">
        <v>1043</v>
      </c>
      <c r="D8" s="2">
        <v>117.73</v>
      </c>
      <c r="E8" s="2">
        <v>56.45</v>
      </c>
      <c r="F8" s="2">
        <v>1000</v>
      </c>
      <c r="G8" s="15"/>
      <c r="H8" s="16"/>
      <c r="I8" s="16"/>
      <c r="J8" s="16"/>
      <c r="K8" s="17"/>
      <c r="L8" s="2" t="s">
        <v>44</v>
      </c>
      <c r="M8" s="2">
        <v>2137</v>
      </c>
      <c r="N8" s="2">
        <v>177.47</v>
      </c>
      <c r="O8" s="2">
        <v>134.12</v>
      </c>
      <c r="P8" s="2">
        <v>250</v>
      </c>
      <c r="Q8" s="15"/>
      <c r="R8" s="16"/>
      <c r="S8" s="16"/>
      <c r="T8" s="16"/>
      <c r="U8" s="17"/>
      <c r="V8" s="2" t="s">
        <v>44</v>
      </c>
      <c r="W8" s="2">
        <v>406</v>
      </c>
      <c r="X8" s="2">
        <v>177.47</v>
      </c>
      <c r="Y8" s="2">
        <v>134.12</v>
      </c>
      <c r="Z8" s="2">
        <v>350</v>
      </c>
      <c r="AA8" s="15"/>
      <c r="AB8" s="16"/>
      <c r="AC8" s="16"/>
      <c r="AD8" s="16"/>
      <c r="AE8" s="17"/>
      <c r="AF8" s="2" t="s">
        <v>44</v>
      </c>
      <c r="AG8" s="2">
        <v>1459</v>
      </c>
      <c r="AH8" s="2">
        <v>110.81</v>
      </c>
      <c r="AI8" s="2">
        <v>77.69</v>
      </c>
      <c r="AJ8" s="2">
        <v>500</v>
      </c>
      <c r="AK8" s="15"/>
      <c r="AL8" s="16"/>
      <c r="AM8" s="16"/>
      <c r="AN8" s="16"/>
      <c r="AO8" s="17"/>
      <c r="AP8" s="2" t="s">
        <v>44</v>
      </c>
      <c r="AQ8" s="2">
        <v>571</v>
      </c>
      <c r="AR8" s="2">
        <v>52.8</v>
      </c>
      <c r="AS8" s="2">
        <v>6.3</v>
      </c>
      <c r="AT8" s="2">
        <v>0</v>
      </c>
      <c r="AU8" s="15"/>
      <c r="AV8" s="16"/>
      <c r="AW8" s="16"/>
      <c r="AX8" s="16"/>
      <c r="AY8" s="17"/>
      <c r="AZ8" s="2" t="s">
        <v>44</v>
      </c>
      <c r="BA8" s="2">
        <v>1639</v>
      </c>
      <c r="BB8" s="2">
        <v>200.06</v>
      </c>
      <c r="BC8" s="2">
        <v>84.3</v>
      </c>
      <c r="BD8" s="2">
        <v>500</v>
      </c>
      <c r="BE8" s="15"/>
      <c r="BF8" s="16"/>
      <c r="BG8" s="16"/>
      <c r="BH8" s="16"/>
      <c r="BI8" s="17"/>
      <c r="BJ8" s="2" t="s">
        <v>44</v>
      </c>
      <c r="BK8" s="2">
        <v>1125</v>
      </c>
      <c r="BL8" s="2">
        <v>128.83000000000001</v>
      </c>
      <c r="BM8" s="2">
        <v>79.36</v>
      </c>
      <c r="BN8" s="2">
        <v>500</v>
      </c>
      <c r="BO8" s="15"/>
      <c r="BP8" s="16"/>
      <c r="BQ8" s="16"/>
      <c r="BR8" s="16"/>
      <c r="BS8" s="17"/>
      <c r="BT8" s="2" t="s">
        <v>44</v>
      </c>
      <c r="BU8" s="2">
        <v>894</v>
      </c>
      <c r="BV8" s="2">
        <v>56.17</v>
      </c>
      <c r="BW8" s="2">
        <v>46.25</v>
      </c>
      <c r="BX8" s="2">
        <v>500</v>
      </c>
      <c r="BY8" s="15"/>
      <c r="BZ8" s="16"/>
      <c r="CA8" s="16"/>
      <c r="CB8" s="16"/>
      <c r="CC8" s="17"/>
      <c r="CD8" s="2" t="s">
        <v>44</v>
      </c>
      <c r="CE8" s="2">
        <v>1145</v>
      </c>
      <c r="CF8" s="2">
        <v>153.30000000000001</v>
      </c>
      <c r="CG8" s="2">
        <v>52.56</v>
      </c>
      <c r="CH8" s="2">
        <v>600</v>
      </c>
      <c r="CI8" s="15"/>
      <c r="CJ8" s="16"/>
      <c r="CK8" s="16"/>
      <c r="CL8" s="16"/>
      <c r="CM8" s="17"/>
      <c r="CN8" s="2" t="s">
        <v>44</v>
      </c>
      <c r="CO8" s="2">
        <v>779</v>
      </c>
      <c r="CP8" s="2">
        <v>95.12</v>
      </c>
      <c r="CQ8" s="2">
        <v>43.25</v>
      </c>
      <c r="CR8" s="2">
        <v>350</v>
      </c>
      <c r="CS8" s="15"/>
      <c r="CT8" s="16"/>
      <c r="CU8" s="16"/>
      <c r="CV8" s="16"/>
      <c r="CW8" s="17"/>
      <c r="CX8" s="2" t="s">
        <v>44</v>
      </c>
      <c r="CY8" s="2">
        <v>1865</v>
      </c>
      <c r="CZ8" s="2">
        <v>227.44</v>
      </c>
      <c r="DA8" s="2">
        <v>107.95</v>
      </c>
      <c r="DB8" s="2">
        <v>500</v>
      </c>
      <c r="DC8" s="15"/>
      <c r="DD8" s="16"/>
      <c r="DE8" s="16"/>
      <c r="DF8" s="16"/>
      <c r="DG8" s="17"/>
      <c r="DH8" s="2" t="s">
        <v>44</v>
      </c>
      <c r="DI8" s="2">
        <v>691</v>
      </c>
      <c r="DJ8" s="2">
        <v>34.200000000000003</v>
      </c>
      <c r="DK8" s="2">
        <v>62.4</v>
      </c>
      <c r="DL8" s="2">
        <v>500</v>
      </c>
      <c r="DM8" s="15"/>
      <c r="DN8" s="16"/>
      <c r="DO8" s="16"/>
      <c r="DP8" s="16"/>
      <c r="DQ8" s="17"/>
      <c r="DR8" s="2" t="s">
        <v>44</v>
      </c>
      <c r="DS8" s="2">
        <v>1624</v>
      </c>
      <c r="DT8" s="2">
        <v>128.38999999999999</v>
      </c>
      <c r="DU8" s="2">
        <v>81.5</v>
      </c>
      <c r="DV8" s="2">
        <v>500</v>
      </c>
      <c r="DW8" s="15"/>
      <c r="DX8" s="16"/>
      <c r="DY8" s="16"/>
      <c r="DZ8" s="16"/>
      <c r="EA8" s="17"/>
      <c r="EB8" s="2" t="s">
        <v>44</v>
      </c>
      <c r="EC8" s="2">
        <v>913</v>
      </c>
      <c r="ED8" s="2">
        <v>91.59</v>
      </c>
      <c r="EE8" s="2">
        <v>50.72</v>
      </c>
      <c r="EF8" s="2">
        <v>500</v>
      </c>
      <c r="EG8" s="15"/>
      <c r="EH8" s="16"/>
      <c r="EI8" s="16"/>
      <c r="EJ8" s="16"/>
      <c r="EK8" s="17"/>
    </row>
    <row r="9" spans="1:277" ht="37.5" customHeight="1" thickBot="1" x14ac:dyDescent="0.3">
      <c r="A9" s="78"/>
      <c r="B9" s="11" t="s">
        <v>45</v>
      </c>
      <c r="C9" s="12">
        <v>359</v>
      </c>
      <c r="D9" s="12">
        <v>0</v>
      </c>
      <c r="E9" s="12">
        <v>0</v>
      </c>
      <c r="F9" s="12">
        <v>500</v>
      </c>
      <c r="G9" s="21"/>
      <c r="H9" s="12"/>
      <c r="I9" s="12"/>
      <c r="J9" s="12"/>
      <c r="K9" s="12"/>
      <c r="L9" s="21" t="s">
        <v>45</v>
      </c>
      <c r="M9" s="12">
        <v>374</v>
      </c>
      <c r="N9" s="12">
        <v>69.12</v>
      </c>
      <c r="O9" s="12">
        <v>12.1</v>
      </c>
      <c r="P9" s="12">
        <v>250</v>
      </c>
      <c r="Q9" s="21"/>
      <c r="R9" s="12"/>
      <c r="S9" s="12"/>
      <c r="T9" s="12"/>
      <c r="U9" s="22"/>
      <c r="V9" s="21" t="s">
        <v>45</v>
      </c>
      <c r="W9" s="12">
        <v>885</v>
      </c>
      <c r="X9" s="12">
        <v>69.12</v>
      </c>
      <c r="Y9" s="12">
        <v>12.1</v>
      </c>
      <c r="Z9" s="12">
        <v>350</v>
      </c>
      <c r="AA9" s="21"/>
      <c r="AB9" s="12"/>
      <c r="AC9" s="12"/>
      <c r="AD9" s="12"/>
      <c r="AE9" s="22"/>
      <c r="AF9" s="21" t="s">
        <v>45</v>
      </c>
      <c r="AG9" s="12">
        <v>497</v>
      </c>
      <c r="AH9" s="12">
        <v>52.5</v>
      </c>
      <c r="AI9" s="12">
        <v>23.5</v>
      </c>
      <c r="AJ9" s="12">
        <v>500</v>
      </c>
      <c r="AK9" s="21"/>
      <c r="AL9" s="12"/>
      <c r="AM9" s="12"/>
      <c r="AN9" s="12"/>
      <c r="AO9" s="22"/>
      <c r="AP9" s="21" t="s">
        <v>45</v>
      </c>
      <c r="AQ9" s="12">
        <v>1832</v>
      </c>
      <c r="AR9" s="12">
        <v>175.27</v>
      </c>
      <c r="AS9" s="12">
        <v>86.92</v>
      </c>
      <c r="AT9" s="12">
        <v>600</v>
      </c>
      <c r="AU9" s="21"/>
      <c r="AV9" s="12"/>
      <c r="AW9" s="12"/>
      <c r="AX9" s="12"/>
      <c r="AY9" s="22"/>
      <c r="AZ9" s="21" t="s">
        <v>45</v>
      </c>
      <c r="BA9" s="12">
        <v>397</v>
      </c>
      <c r="BB9" s="12">
        <v>63.71</v>
      </c>
      <c r="BC9" s="12">
        <v>8.31</v>
      </c>
      <c r="BD9" s="12">
        <v>0</v>
      </c>
      <c r="BE9" s="21"/>
      <c r="BF9" s="12"/>
      <c r="BG9" s="12"/>
      <c r="BH9" s="12"/>
      <c r="BI9" s="22"/>
      <c r="BJ9" s="21" t="s">
        <v>45</v>
      </c>
      <c r="BK9" s="12">
        <v>565</v>
      </c>
      <c r="BL9" s="12">
        <v>68.25</v>
      </c>
      <c r="BM9" s="12">
        <v>6.5</v>
      </c>
      <c r="BN9" s="12">
        <v>500</v>
      </c>
      <c r="BO9" s="21"/>
      <c r="BP9" s="12"/>
      <c r="BQ9" s="12"/>
      <c r="BR9" s="12"/>
      <c r="BS9" s="22"/>
      <c r="BT9" s="21" t="s">
        <v>45</v>
      </c>
      <c r="BU9" s="12">
        <v>0</v>
      </c>
      <c r="BV9" s="12">
        <v>0</v>
      </c>
      <c r="BW9" s="12">
        <v>0</v>
      </c>
      <c r="BX9" s="12">
        <v>0</v>
      </c>
      <c r="BY9" s="21"/>
      <c r="BZ9" s="12"/>
      <c r="CA9" s="12"/>
      <c r="CB9" s="12"/>
      <c r="CC9" s="22"/>
      <c r="CD9" s="21" t="s">
        <v>45</v>
      </c>
      <c r="CE9" s="12">
        <v>326</v>
      </c>
      <c r="CF9" s="12">
        <v>46.5</v>
      </c>
      <c r="CG9" s="12">
        <v>6.75</v>
      </c>
      <c r="CH9" s="12">
        <v>0</v>
      </c>
      <c r="CI9" s="21"/>
      <c r="CJ9" s="12"/>
      <c r="CK9" s="12"/>
      <c r="CL9" s="12"/>
      <c r="CM9" s="22"/>
      <c r="CN9" s="21" t="s">
        <v>45</v>
      </c>
      <c r="CO9" s="12">
        <v>338</v>
      </c>
      <c r="CP9" s="12">
        <v>58.85</v>
      </c>
      <c r="CQ9" s="12">
        <v>9.8699999999999992</v>
      </c>
      <c r="CR9" s="12">
        <v>0</v>
      </c>
      <c r="CS9" s="21"/>
      <c r="CT9" s="12"/>
      <c r="CU9" s="12"/>
      <c r="CV9" s="12"/>
      <c r="CW9" s="22"/>
      <c r="CX9" s="21" t="s">
        <v>45</v>
      </c>
      <c r="CY9" s="12">
        <v>522</v>
      </c>
      <c r="CZ9" s="12">
        <v>62.84</v>
      </c>
      <c r="DA9" s="12">
        <v>20.399999999999999</v>
      </c>
      <c r="DB9" s="12">
        <v>0</v>
      </c>
      <c r="DC9" s="21"/>
      <c r="DD9" s="12"/>
      <c r="DE9" s="12"/>
      <c r="DF9" s="12"/>
      <c r="DG9" s="22"/>
      <c r="DH9" s="21" t="s">
        <v>45</v>
      </c>
      <c r="DI9" s="12">
        <v>0</v>
      </c>
      <c r="DJ9" s="12">
        <v>0</v>
      </c>
      <c r="DK9" s="12">
        <v>0</v>
      </c>
      <c r="DL9" s="12">
        <v>0</v>
      </c>
      <c r="DM9" s="21"/>
      <c r="DN9" s="12"/>
      <c r="DO9" s="12"/>
      <c r="DP9" s="12"/>
      <c r="DQ9" s="22"/>
      <c r="DR9" s="21" t="s">
        <v>45</v>
      </c>
      <c r="DS9" s="12">
        <v>414</v>
      </c>
      <c r="DT9" s="12">
        <v>27</v>
      </c>
      <c r="DU9" s="12">
        <v>4.5</v>
      </c>
      <c r="DV9" s="12">
        <v>0</v>
      </c>
      <c r="DW9" s="21"/>
      <c r="DX9" s="12"/>
      <c r="DY9" s="12"/>
      <c r="DZ9" s="12"/>
      <c r="EA9" s="22"/>
      <c r="EB9" s="21" t="s">
        <v>45</v>
      </c>
      <c r="EC9" s="12">
        <v>217</v>
      </c>
      <c r="ED9" s="12">
        <v>31</v>
      </c>
      <c r="EE9" s="12">
        <v>4.5</v>
      </c>
      <c r="EF9" s="12">
        <v>0</v>
      </c>
      <c r="EG9" s="21"/>
      <c r="EH9" s="12"/>
      <c r="EI9" s="12"/>
      <c r="EJ9" s="12"/>
      <c r="EK9" s="22"/>
    </row>
    <row r="10" spans="1:277" s="36" customFormat="1" ht="15.75" thickTop="1" x14ac:dyDescent="0.25">
      <c r="A10" s="79" t="s">
        <v>22</v>
      </c>
      <c r="B10" s="79"/>
      <c r="C10" s="35">
        <f>SUM(C3:C9)</f>
        <v>4343</v>
      </c>
      <c r="D10" s="35">
        <f t="shared" ref="D10:K10" si="0">SUM(D3:D9)</f>
        <v>393.82000000000005</v>
      </c>
      <c r="E10" s="35">
        <f t="shared" si="0"/>
        <v>209.87</v>
      </c>
      <c r="F10" s="35">
        <f t="shared" si="0"/>
        <v>3500</v>
      </c>
      <c r="G10" s="46">
        <f t="shared" si="0"/>
        <v>1767</v>
      </c>
      <c r="H10" s="47">
        <f t="shared" si="0"/>
        <v>242</v>
      </c>
      <c r="I10" s="47"/>
      <c r="J10" s="47">
        <f t="shared" si="0"/>
        <v>0</v>
      </c>
      <c r="K10" s="48">
        <f t="shared" si="0"/>
        <v>111.8</v>
      </c>
      <c r="M10" s="35">
        <f>SUM(M3:M9)</f>
        <v>5009</v>
      </c>
      <c r="N10" s="35">
        <f t="shared" ref="N10:R10" si="1">SUM(N3:N9)</f>
        <v>601.94000000000005</v>
      </c>
      <c r="O10" s="35">
        <f t="shared" si="1"/>
        <v>237.31</v>
      </c>
      <c r="P10" s="35">
        <f t="shared" si="1"/>
        <v>3000</v>
      </c>
      <c r="Q10" s="46">
        <f t="shared" si="1"/>
        <v>1707</v>
      </c>
      <c r="R10" s="47">
        <f t="shared" si="1"/>
        <v>260</v>
      </c>
      <c r="S10" s="47"/>
      <c r="T10" s="47">
        <f t="shared" ref="T10:U10" si="2">SUM(T3:T9)</f>
        <v>0</v>
      </c>
      <c r="U10" s="48">
        <f t="shared" si="2"/>
        <v>116.3</v>
      </c>
      <c r="W10" s="35">
        <f>SUM(W3:W9)</f>
        <v>4987</v>
      </c>
      <c r="X10" s="35">
        <f t="shared" ref="X10:AB10" si="3">SUM(X3:X9)</f>
        <v>455.33000000000004</v>
      </c>
      <c r="Y10" s="35">
        <f t="shared" si="3"/>
        <v>228.75</v>
      </c>
      <c r="Z10" s="35">
        <f t="shared" si="3"/>
        <v>3050</v>
      </c>
      <c r="AA10" s="46">
        <f t="shared" si="3"/>
        <v>1179</v>
      </c>
      <c r="AB10" s="47">
        <f t="shared" si="3"/>
        <v>192</v>
      </c>
      <c r="AC10" s="47"/>
      <c r="AD10" s="47">
        <f t="shared" ref="AD10:AE10" si="4">SUM(AD3:AD9)</f>
        <v>0</v>
      </c>
      <c r="AE10" s="48">
        <f t="shared" si="4"/>
        <v>91.8</v>
      </c>
      <c r="AG10" s="35">
        <f>SUM(AG3:AG9)</f>
        <v>4344</v>
      </c>
      <c r="AH10" s="35">
        <f t="shared" ref="AH10:AL10" si="5">SUM(AH3:AH9)</f>
        <v>562.53</v>
      </c>
      <c r="AI10" s="35">
        <f t="shared" si="5"/>
        <v>165.34</v>
      </c>
      <c r="AJ10" s="35">
        <f t="shared" si="5"/>
        <v>2750</v>
      </c>
      <c r="AK10" s="46">
        <f t="shared" si="5"/>
        <v>1514</v>
      </c>
      <c r="AL10" s="47">
        <f t="shared" si="5"/>
        <v>247</v>
      </c>
      <c r="AM10" s="47"/>
      <c r="AN10" s="47">
        <f t="shared" ref="AN10:AO10" si="6">SUM(AN3:AN9)</f>
        <v>74.3</v>
      </c>
      <c r="AO10" s="48">
        <f t="shared" si="6"/>
        <v>0</v>
      </c>
      <c r="AQ10" s="35">
        <f>SUM(AQ3:AQ9)</f>
        <v>5272</v>
      </c>
      <c r="AR10" s="35">
        <f t="shared" ref="AR10:AV10" si="7">SUM(AR3:AR9)</f>
        <v>657.43</v>
      </c>
      <c r="AS10" s="35">
        <f t="shared" si="7"/>
        <v>187.94</v>
      </c>
      <c r="AT10" s="35">
        <f t="shared" si="7"/>
        <v>2850</v>
      </c>
      <c r="AU10" s="46">
        <f t="shared" si="7"/>
        <v>1400</v>
      </c>
      <c r="AV10" s="47">
        <f t="shared" si="7"/>
        <v>233</v>
      </c>
      <c r="AW10" s="47"/>
      <c r="AX10" s="47">
        <f t="shared" ref="AX10:AY10" si="8">SUM(AX3:AX9)</f>
        <v>38.9</v>
      </c>
      <c r="AY10" s="48">
        <f t="shared" si="8"/>
        <v>34.4</v>
      </c>
      <c r="BA10" s="35">
        <f>SUM(BA3:BA9)</f>
        <v>5563</v>
      </c>
      <c r="BB10" s="35">
        <f t="shared" ref="BB10:BF10" si="9">SUM(BB3:BB9)</f>
        <v>747.54000000000008</v>
      </c>
      <c r="BC10" s="35">
        <f t="shared" si="9"/>
        <v>196.75</v>
      </c>
      <c r="BD10" s="35">
        <f t="shared" si="9"/>
        <v>2650</v>
      </c>
      <c r="BE10" s="46">
        <f t="shared" si="9"/>
        <v>2134</v>
      </c>
      <c r="BF10" s="47">
        <f t="shared" si="9"/>
        <v>327</v>
      </c>
      <c r="BG10" s="47"/>
      <c r="BH10" s="47">
        <f t="shared" ref="BH10:BI10" si="10">SUM(BH3:BH9)</f>
        <v>91</v>
      </c>
      <c r="BI10" s="48">
        <f t="shared" si="10"/>
        <v>0</v>
      </c>
      <c r="BK10" s="35">
        <f>SUM(BK3:BK9)</f>
        <v>5707</v>
      </c>
      <c r="BL10" s="35">
        <f t="shared" ref="BL10:BP10" si="11">SUM(BL3:BL9)</f>
        <v>633.36</v>
      </c>
      <c r="BM10" s="35">
        <f t="shared" si="11"/>
        <v>199.38</v>
      </c>
      <c r="BN10" s="35">
        <f t="shared" si="11"/>
        <v>2000</v>
      </c>
      <c r="BO10" s="46">
        <f t="shared" si="11"/>
        <v>383</v>
      </c>
      <c r="BP10" s="47">
        <f t="shared" si="11"/>
        <v>76</v>
      </c>
      <c r="BQ10" s="47"/>
      <c r="BR10" s="47">
        <f t="shared" ref="BR10:BS10" si="12">SUM(BR3:BR9)</f>
        <v>0</v>
      </c>
      <c r="BS10" s="48">
        <f t="shared" si="12"/>
        <v>30.7</v>
      </c>
      <c r="BU10" s="35">
        <f>SUM(BU3:BU9)</f>
        <v>3798</v>
      </c>
      <c r="BV10" s="35">
        <f t="shared" ref="BV10:BZ10" si="13">SUM(BV3:BV9)</f>
        <v>347.19000000000005</v>
      </c>
      <c r="BW10" s="35">
        <f t="shared" si="13"/>
        <v>174.76</v>
      </c>
      <c r="BX10" s="35">
        <f t="shared" si="13"/>
        <v>1600</v>
      </c>
      <c r="BY10" s="46">
        <f t="shared" si="13"/>
        <v>782</v>
      </c>
      <c r="BZ10" s="47">
        <f t="shared" si="13"/>
        <v>136</v>
      </c>
      <c r="CA10" s="47"/>
      <c r="CB10" s="47">
        <f t="shared" ref="CB10:CC10" si="14">SUM(CB3:CB9)</f>
        <v>35.4</v>
      </c>
      <c r="CC10" s="48">
        <f t="shared" si="14"/>
        <v>0</v>
      </c>
      <c r="CE10" s="35">
        <f>SUM(CE3:CE9)</f>
        <v>4470</v>
      </c>
      <c r="CF10" s="35">
        <f t="shared" ref="CF10:CJ10" si="15">SUM(CF3:CF9)</f>
        <v>507.66</v>
      </c>
      <c r="CG10" s="35">
        <f t="shared" si="15"/>
        <v>183.5</v>
      </c>
      <c r="CH10" s="35">
        <f t="shared" si="15"/>
        <v>2750</v>
      </c>
      <c r="CI10" s="46">
        <f t="shared" si="15"/>
        <v>1546</v>
      </c>
      <c r="CJ10" s="47">
        <f t="shared" si="15"/>
        <v>254</v>
      </c>
      <c r="CK10" s="47"/>
      <c r="CL10" s="47">
        <f t="shared" ref="CL10:CM10" si="16">SUM(CL3:CL9)</f>
        <v>39.6</v>
      </c>
      <c r="CM10" s="48">
        <f t="shared" si="16"/>
        <v>51.68</v>
      </c>
      <c r="CO10" s="35">
        <f>SUM(CO3:CO9)</f>
        <v>5767</v>
      </c>
      <c r="CP10" s="35">
        <f t="shared" ref="CP10:CT10" si="17">SUM(CP3:CP9)</f>
        <v>775</v>
      </c>
      <c r="CQ10" s="35">
        <f t="shared" si="17"/>
        <v>298.27999999999997</v>
      </c>
      <c r="CR10" s="35">
        <f t="shared" si="17"/>
        <v>2200</v>
      </c>
      <c r="CS10" s="46">
        <f t="shared" si="17"/>
        <v>1635</v>
      </c>
      <c r="CT10" s="47">
        <f t="shared" si="17"/>
        <v>248</v>
      </c>
      <c r="CU10" s="47"/>
      <c r="CV10" s="47">
        <f t="shared" ref="CV10:CW10" si="18">SUM(CV3:CV9)</f>
        <v>69.2</v>
      </c>
      <c r="CW10" s="48">
        <f t="shared" si="18"/>
        <v>0</v>
      </c>
      <c r="CY10" s="35">
        <f>SUM(CY3:CY9)</f>
        <v>5824</v>
      </c>
      <c r="CZ10" s="35">
        <f t="shared" ref="CZ10:DD10" si="19">SUM(CZ3:CZ9)</f>
        <v>752.82</v>
      </c>
      <c r="DA10" s="35">
        <f t="shared" si="19"/>
        <v>252.8</v>
      </c>
      <c r="DB10" s="35">
        <f t="shared" si="19"/>
        <v>2650</v>
      </c>
      <c r="DC10" s="46">
        <f t="shared" si="19"/>
        <v>382</v>
      </c>
      <c r="DD10" s="47">
        <f t="shared" si="19"/>
        <v>76</v>
      </c>
      <c r="DE10" s="47"/>
      <c r="DF10" s="47">
        <f t="shared" ref="DF10:DG10" si="20">SUM(DF3:DF9)</f>
        <v>0</v>
      </c>
      <c r="DG10" s="48">
        <f t="shared" si="20"/>
        <v>31.7</v>
      </c>
      <c r="DI10" s="35">
        <f>SUM(DI3:DI9)</f>
        <v>4972</v>
      </c>
      <c r="DJ10" s="35">
        <f t="shared" ref="DJ10:DN10" si="21">SUM(DJ3:DJ9)</f>
        <v>651.97</v>
      </c>
      <c r="DK10" s="35">
        <f t="shared" si="21"/>
        <v>214.98999999999998</v>
      </c>
      <c r="DL10" s="35">
        <f t="shared" si="21"/>
        <v>1850</v>
      </c>
      <c r="DM10" s="46">
        <f t="shared" si="21"/>
        <v>933</v>
      </c>
      <c r="DN10" s="47">
        <f t="shared" si="21"/>
        <v>141</v>
      </c>
      <c r="DO10" s="47"/>
      <c r="DP10" s="47">
        <f t="shared" ref="DP10:DQ10" si="22">SUM(DP3:DP9)</f>
        <v>39.1</v>
      </c>
      <c r="DQ10" s="48">
        <f t="shared" si="22"/>
        <v>0</v>
      </c>
      <c r="DS10" s="35">
        <f>SUM(DS3:DS9)</f>
        <v>5270</v>
      </c>
      <c r="DT10" s="35">
        <f t="shared" ref="DT10:DX10" si="23">SUM(DT3:DT9)</f>
        <v>576.39</v>
      </c>
      <c r="DU10" s="35">
        <f t="shared" si="23"/>
        <v>182.01999999999998</v>
      </c>
      <c r="DV10" s="35">
        <f t="shared" si="23"/>
        <v>2400</v>
      </c>
      <c r="DW10" s="46">
        <f t="shared" si="23"/>
        <v>334</v>
      </c>
      <c r="DX10" s="47">
        <f t="shared" si="23"/>
        <v>65</v>
      </c>
      <c r="DY10" s="47"/>
      <c r="DZ10" s="47">
        <f t="shared" ref="DZ10:EA10" si="24">SUM(DZ3:DZ9)</f>
        <v>0</v>
      </c>
      <c r="EA10" s="48">
        <f t="shared" si="24"/>
        <v>26.5</v>
      </c>
      <c r="EC10" s="35">
        <f>SUM(EC3:EC9)</f>
        <v>5164</v>
      </c>
      <c r="ED10" s="35">
        <f t="shared" ref="ED10:EH10" si="25">SUM(ED3:ED9)</f>
        <v>541.65</v>
      </c>
      <c r="EE10" s="35">
        <f t="shared" si="25"/>
        <v>200.09</v>
      </c>
      <c r="EF10" s="35">
        <f t="shared" si="25"/>
        <v>2150</v>
      </c>
      <c r="EG10" s="46">
        <f t="shared" si="25"/>
        <v>1137</v>
      </c>
      <c r="EH10" s="47">
        <f t="shared" si="25"/>
        <v>192</v>
      </c>
      <c r="EI10" s="47"/>
      <c r="EJ10" s="47">
        <f t="shared" ref="EJ10:EK10" si="26">SUM(EJ3:EJ9)</f>
        <v>0</v>
      </c>
      <c r="EK10" s="48">
        <f t="shared" si="26"/>
        <v>92.2</v>
      </c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  <c r="IS10" s="24"/>
      <c r="IT10" s="24"/>
      <c r="IU10" s="24"/>
      <c r="IV10" s="24"/>
      <c r="IW10" s="24"/>
      <c r="IX10" s="24"/>
      <c r="IY10" s="24"/>
      <c r="IZ10" s="24"/>
      <c r="JA10" s="24"/>
      <c r="JB10" s="24"/>
      <c r="JC10" s="24"/>
      <c r="JD10" s="24"/>
      <c r="JE10" s="24"/>
      <c r="JF10" s="24"/>
      <c r="JG10" s="24"/>
      <c r="JH10" s="24"/>
      <c r="JI10" s="24"/>
      <c r="JJ10" s="24"/>
      <c r="JK10" s="24"/>
      <c r="JL10" s="24"/>
      <c r="JM10" s="24"/>
      <c r="JN10" s="24"/>
      <c r="JO10" s="24"/>
      <c r="JP10" s="24"/>
      <c r="JQ10" s="24"/>
    </row>
    <row r="11" spans="1:277" s="26" customFormat="1" x14ac:dyDescent="0.25">
      <c r="A11" s="80" t="s">
        <v>68</v>
      </c>
      <c r="B11" s="80"/>
      <c r="C11" s="28">
        <f>ROUND(C10/$B$23,2)</f>
        <v>66.510000000000005</v>
      </c>
      <c r="D11" s="69">
        <f t="shared" ref="D11:F11" si="27">ROUND(D10/$B$23,2)</f>
        <v>6.03</v>
      </c>
      <c r="E11" s="69">
        <f t="shared" si="27"/>
        <v>3.21</v>
      </c>
      <c r="F11" s="69">
        <f t="shared" si="27"/>
        <v>53.6</v>
      </c>
      <c r="G11" s="45" t="s">
        <v>54</v>
      </c>
      <c r="H11" s="34">
        <f>IFERROR(ROUND(((I4-$B$20)/$B$19)*100,2),0)</f>
        <v>64.67</v>
      </c>
      <c r="I11" s="38" t="s">
        <v>88</v>
      </c>
      <c r="J11" s="34">
        <f>ROUND((G10/H10)*60,1)</f>
        <v>438.1</v>
      </c>
      <c r="K11" s="39">
        <f>J10+K10</f>
        <v>111.8</v>
      </c>
      <c r="L11" s="28"/>
      <c r="M11" s="69">
        <f>ROUND(M10/$B$23,2)</f>
        <v>76.709999999999994</v>
      </c>
      <c r="N11" s="69">
        <f t="shared" ref="N11" si="28">ROUND(N10/$B$23,2)</f>
        <v>9.2200000000000006</v>
      </c>
      <c r="O11" s="69">
        <f t="shared" ref="O11" si="29">ROUND(O10/$B$23,2)</f>
        <v>3.63</v>
      </c>
      <c r="P11" s="69">
        <f t="shared" ref="P11" si="30">ROUND(P10/$B$23,2)</f>
        <v>45.94</v>
      </c>
      <c r="Q11" s="45" t="s">
        <v>54</v>
      </c>
      <c r="R11" s="34">
        <v>0</v>
      </c>
      <c r="S11" s="38" t="s">
        <v>88</v>
      </c>
      <c r="T11" s="34">
        <f>ROUND((Q10/R10)*60,1)</f>
        <v>393.9</v>
      </c>
      <c r="U11" s="39">
        <f>T10+U10</f>
        <v>116.3</v>
      </c>
      <c r="V11" s="28"/>
      <c r="W11" s="69">
        <f>ROUND(W10/$B$23,2)</f>
        <v>76.37</v>
      </c>
      <c r="X11" s="69">
        <f t="shared" ref="X11" si="31">ROUND(X10/$B$23,2)</f>
        <v>6.97</v>
      </c>
      <c r="Y11" s="69">
        <f t="shared" ref="Y11" si="32">ROUND(Y10/$B$23,2)</f>
        <v>3.5</v>
      </c>
      <c r="Z11" s="69">
        <f t="shared" ref="Z11" si="33">ROUND(Z10/$B$23,2)</f>
        <v>46.71</v>
      </c>
      <c r="AA11" s="45" t="s">
        <v>54</v>
      </c>
      <c r="AB11" s="34">
        <f>IFERROR(ROUND(((AC4-$B$20)/$B$19)*100,2),0)</f>
        <v>52.67</v>
      </c>
      <c r="AC11" s="38" t="s">
        <v>88</v>
      </c>
      <c r="AD11" s="34">
        <f>ROUND((AA10/AB10)*60,1)</f>
        <v>368.4</v>
      </c>
      <c r="AE11" s="39">
        <f>AD10+AE10</f>
        <v>91.8</v>
      </c>
      <c r="AF11" s="28"/>
      <c r="AG11" s="69">
        <f>ROUND(AG10/$B$23,2)</f>
        <v>66.52</v>
      </c>
      <c r="AH11" s="69">
        <f t="shared" ref="AH11" si="34">ROUND(AH10/$B$23,2)</f>
        <v>8.61</v>
      </c>
      <c r="AI11" s="69">
        <f t="shared" ref="AI11" si="35">ROUND(AI10/$B$23,2)</f>
        <v>2.5299999999999998</v>
      </c>
      <c r="AJ11" s="69">
        <f t="shared" ref="AJ11" si="36">ROUND(AJ10/$B$23,2)</f>
        <v>42.11</v>
      </c>
      <c r="AK11" s="45" t="s">
        <v>54</v>
      </c>
      <c r="AL11" s="34">
        <f>IFERROR(ROUND(((AM4-$B$20)/$B$19)*100,2),0)</f>
        <v>58.67</v>
      </c>
      <c r="AM11" s="38" t="s">
        <v>88</v>
      </c>
      <c r="AN11" s="34">
        <f>ROUND((AK10/AL10)*60,1)</f>
        <v>367.8</v>
      </c>
      <c r="AO11" s="39">
        <f>AN10+AO10</f>
        <v>74.3</v>
      </c>
      <c r="AP11" s="28"/>
      <c r="AQ11" s="69">
        <f>ROUND(AQ10/$B$23,2)</f>
        <v>80.739999999999995</v>
      </c>
      <c r="AR11" s="69">
        <f t="shared" ref="AR11" si="37">ROUND(AR10/$B$23,2)</f>
        <v>10.07</v>
      </c>
      <c r="AS11" s="69">
        <f t="shared" ref="AS11" si="38">ROUND(AS10/$B$23,2)</f>
        <v>2.88</v>
      </c>
      <c r="AT11" s="69">
        <f t="shared" ref="AT11" si="39">ROUND(AT10/$B$23,2)</f>
        <v>43.64</v>
      </c>
      <c r="AU11" s="45" t="s">
        <v>54</v>
      </c>
      <c r="AV11" s="34">
        <f>IFERROR(ROUND(((AW4-$B$20)/$B$19)*100,2),0)</f>
        <v>56.67</v>
      </c>
      <c r="AW11" s="38" t="s">
        <v>88</v>
      </c>
      <c r="AX11" s="34">
        <f>ROUND((AU10/AV10)*60,1)</f>
        <v>360.5</v>
      </c>
      <c r="AY11" s="39">
        <f>AX10+AY10</f>
        <v>73.3</v>
      </c>
      <c r="AZ11" s="28"/>
      <c r="BA11" s="69">
        <f>ROUND(BA10/$B$23,2)</f>
        <v>85.19</v>
      </c>
      <c r="BB11" s="69">
        <f t="shared" ref="BB11" si="40">ROUND(BB10/$B$23,2)</f>
        <v>11.45</v>
      </c>
      <c r="BC11" s="69">
        <f t="shared" ref="BC11" si="41">ROUND(BC10/$B$23,2)</f>
        <v>3.01</v>
      </c>
      <c r="BD11" s="69">
        <f t="shared" ref="BD11" si="42">ROUND(BD10/$B$23,2)</f>
        <v>40.58</v>
      </c>
      <c r="BE11" s="45" t="s">
        <v>54</v>
      </c>
      <c r="BF11" s="34">
        <f>IFERROR(ROUND(((BG4-$B$20)/$B$19)*100,2),0)</f>
        <v>62.67</v>
      </c>
      <c r="BG11" s="38" t="s">
        <v>88</v>
      </c>
      <c r="BH11" s="34">
        <f>ROUND((BE10/BF10)*60,1)</f>
        <v>391.6</v>
      </c>
      <c r="BI11" s="39">
        <f>BH10+BI10</f>
        <v>91</v>
      </c>
      <c r="BJ11" s="28"/>
      <c r="BK11" s="69">
        <f>ROUND(BK10/$B$23,2)</f>
        <v>87.4</v>
      </c>
      <c r="BL11" s="69">
        <f t="shared" ref="BL11" si="43">ROUND(BL10/$B$23,2)</f>
        <v>9.6999999999999993</v>
      </c>
      <c r="BM11" s="69">
        <f t="shared" ref="BM11" si="44">ROUND(BM10/$B$23,2)</f>
        <v>3.05</v>
      </c>
      <c r="BN11" s="69">
        <f t="shared" ref="BN11" si="45">ROUND(BN10/$B$23,2)</f>
        <v>30.63</v>
      </c>
      <c r="BO11" s="45" t="s">
        <v>54</v>
      </c>
      <c r="BP11" s="34">
        <f>IFERROR(ROUND(((BQ4-$B$20)/$B$19)*100,2),0)</f>
        <v>40</v>
      </c>
      <c r="BQ11" s="38"/>
      <c r="BR11" s="34"/>
      <c r="BS11" s="39"/>
      <c r="BT11" s="28"/>
      <c r="BU11" s="69">
        <f>ROUND(BU10/$B$23,2)</f>
        <v>58.16</v>
      </c>
      <c r="BV11" s="69">
        <f t="shared" ref="BV11" si="46">ROUND(BV10/$B$23,2)</f>
        <v>5.32</v>
      </c>
      <c r="BW11" s="69">
        <f t="shared" ref="BW11" si="47">ROUND(BW10/$B$23,2)</f>
        <v>2.68</v>
      </c>
      <c r="BX11" s="69">
        <f t="shared" ref="BX11" si="48">ROUND(BX10/$B$23,2)</f>
        <v>24.5</v>
      </c>
      <c r="BY11" s="45" t="s">
        <v>54</v>
      </c>
      <c r="BZ11" s="34">
        <f>IFERROR(ROUND(((CA4-$B$20)/$B$19)*100,2),0)</f>
        <v>51.33</v>
      </c>
      <c r="CA11" s="38" t="s">
        <v>88</v>
      </c>
      <c r="CB11" s="34">
        <f>ROUND((BY10/BZ10)*60,1)</f>
        <v>345</v>
      </c>
      <c r="CC11" s="39">
        <f>CB10+CC10</f>
        <v>35.4</v>
      </c>
      <c r="CD11" s="28"/>
      <c r="CE11" s="69">
        <f>ROUND(CE10/$B$23,2)</f>
        <v>68.45</v>
      </c>
      <c r="CF11" s="69">
        <f t="shared" ref="CF11" si="49">ROUND(CF10/$B$23,2)</f>
        <v>7.77</v>
      </c>
      <c r="CG11" s="69">
        <f t="shared" ref="CG11" si="50">ROUND(CG10/$B$23,2)</f>
        <v>2.81</v>
      </c>
      <c r="CH11" s="69">
        <f t="shared" ref="CH11" si="51">ROUND(CH10/$B$23,2)</f>
        <v>42.11</v>
      </c>
      <c r="CI11" s="45" t="s">
        <v>54</v>
      </c>
      <c r="CJ11" s="34">
        <f>IFERROR(ROUND(((CK4-$B$20)/$B$19)*100,2),0)</f>
        <v>57.33</v>
      </c>
      <c r="CK11" s="38" t="s">
        <v>88</v>
      </c>
      <c r="CL11" s="34">
        <f>ROUND((CI10/CJ10)*60,1)</f>
        <v>365.2</v>
      </c>
      <c r="CM11" s="39">
        <f>CL10+CM10</f>
        <v>91.28</v>
      </c>
      <c r="CN11" s="28"/>
      <c r="CO11" s="69">
        <f>ROUND(CO10/$B$23,2)</f>
        <v>88.32</v>
      </c>
      <c r="CP11" s="69">
        <f t="shared" ref="CP11" si="52">ROUND(CP10/$B$23,2)</f>
        <v>11.87</v>
      </c>
      <c r="CQ11" s="69">
        <f t="shared" ref="CQ11" si="53">ROUND(CQ10/$B$23,2)</f>
        <v>4.57</v>
      </c>
      <c r="CR11" s="69">
        <f t="shared" ref="CR11" si="54">ROUND(CR10/$B$23,2)</f>
        <v>33.69</v>
      </c>
      <c r="CS11" s="45" t="s">
        <v>54</v>
      </c>
      <c r="CT11" s="34">
        <f>IFERROR(ROUND(((CU4-$B$20)/$B$19)*100,2),0)</f>
        <v>62.67</v>
      </c>
      <c r="CU11" s="38" t="s">
        <v>88</v>
      </c>
      <c r="CV11" s="34">
        <f>ROUND((CS10/CT10)*60,1)</f>
        <v>395.6</v>
      </c>
      <c r="CW11" s="39">
        <f>CV10+CW10</f>
        <v>69.2</v>
      </c>
      <c r="CX11" s="28"/>
      <c r="CY11" s="69">
        <f>ROUND(CY10/$B$23,2)</f>
        <v>89.19</v>
      </c>
      <c r="CZ11" s="69">
        <f t="shared" ref="CZ11" si="55">ROUND(CZ10/$B$23,2)</f>
        <v>11.53</v>
      </c>
      <c r="DA11" s="69">
        <f t="shared" ref="DA11" si="56">ROUND(DA10/$B$23,2)</f>
        <v>3.87</v>
      </c>
      <c r="DB11" s="69">
        <f t="shared" ref="DB11" si="57">ROUND(DB10/$B$23,2)</f>
        <v>40.58</v>
      </c>
      <c r="DC11" s="45" t="s">
        <v>54</v>
      </c>
      <c r="DD11" s="34">
        <f>IFERROR(ROUND(((DE4-$B$20)/$B$19)*100,2),0)</f>
        <v>40.67</v>
      </c>
      <c r="DE11" s="38"/>
      <c r="DF11" s="34"/>
      <c r="DG11" s="39"/>
      <c r="DH11" s="28"/>
      <c r="DI11" s="69">
        <f>ROUND(DI10/$B$23,2)</f>
        <v>76.14</v>
      </c>
      <c r="DJ11" s="69">
        <f t="shared" ref="DJ11" si="58">ROUND(DJ10/$B$23,2)</f>
        <v>9.98</v>
      </c>
      <c r="DK11" s="69">
        <f t="shared" ref="DK11" si="59">ROUND(DK10/$B$23,2)</f>
        <v>3.29</v>
      </c>
      <c r="DL11" s="69">
        <f t="shared" ref="DL11" si="60">ROUND(DL10/$B$23,2)</f>
        <v>28.33</v>
      </c>
      <c r="DM11" s="45" t="s">
        <v>54</v>
      </c>
      <c r="DN11" s="34">
        <f>IFERROR(ROUND(((DO4-$B$20)/$B$19)*100,2),0)</f>
        <v>54.67</v>
      </c>
      <c r="DO11" s="38" t="s">
        <v>88</v>
      </c>
      <c r="DP11" s="34">
        <f>ROUND((DM10/DN10)*60,1)</f>
        <v>397</v>
      </c>
      <c r="DQ11" s="39">
        <f>DP10+DQ10</f>
        <v>39.1</v>
      </c>
      <c r="DR11" s="28"/>
      <c r="DS11" s="69">
        <f>ROUND(DS10/$B$23,2)</f>
        <v>80.7</v>
      </c>
      <c r="DT11" s="69">
        <f t="shared" ref="DT11" si="61">ROUND(DT10/$B$23,2)</f>
        <v>8.83</v>
      </c>
      <c r="DU11" s="69">
        <f t="shared" ref="DU11" si="62">ROUND(DU10/$B$23,2)</f>
        <v>2.79</v>
      </c>
      <c r="DV11" s="69">
        <f t="shared" ref="DV11" si="63">ROUND(DV10/$B$23,2)</f>
        <v>36.75</v>
      </c>
      <c r="DW11" s="45" t="s">
        <v>54</v>
      </c>
      <c r="DX11" s="34">
        <f>IFERROR(ROUND(((DY4-$B$20)/$B$19)*100,2),0)</f>
        <v>43.33</v>
      </c>
      <c r="DY11" s="38"/>
      <c r="DZ11" s="34"/>
      <c r="EA11" s="39"/>
      <c r="EB11" s="28"/>
      <c r="EC11" s="69">
        <f>ROUND(EC10/$B$23,2)</f>
        <v>79.08</v>
      </c>
      <c r="ED11" s="69">
        <f t="shared" ref="ED11" si="64">ROUND(ED10/$B$23,2)</f>
        <v>8.2899999999999991</v>
      </c>
      <c r="EE11" s="69">
        <f t="shared" ref="EE11" si="65">ROUND(EE10/$B$23,2)</f>
        <v>3.06</v>
      </c>
      <c r="EF11" s="69">
        <f t="shared" ref="EF11" si="66">ROUND(EF10/$B$23,2)</f>
        <v>32.92</v>
      </c>
      <c r="EG11" s="45" t="s">
        <v>54</v>
      </c>
      <c r="EH11" s="34">
        <f>IFERROR(ROUND(((EI4-$B$20)/$B$19)*100,2),0)</f>
        <v>51.33</v>
      </c>
      <c r="EI11" s="38" t="s">
        <v>88</v>
      </c>
      <c r="EJ11" s="34">
        <f>ROUND((EG10/EH10)*60,1)</f>
        <v>355.3</v>
      </c>
      <c r="EK11" s="39">
        <f>EJ10+EK10</f>
        <v>92.2</v>
      </c>
      <c r="EL11" s="24"/>
      <c r="EM11" s="41"/>
      <c r="EN11" s="41"/>
      <c r="EO11" s="41"/>
      <c r="EP11" s="41"/>
      <c r="EQ11" s="24"/>
      <c r="ER11" s="24"/>
      <c r="ES11" s="24"/>
      <c r="ET11" s="24"/>
      <c r="EU11" s="24"/>
      <c r="EV11" s="41"/>
      <c r="EW11" s="41"/>
      <c r="EX11" s="41"/>
      <c r="EY11" s="41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  <c r="IS11" s="24"/>
      <c r="IT11" s="24"/>
      <c r="IU11" s="24"/>
      <c r="IV11" s="24"/>
      <c r="IW11" s="24"/>
      <c r="IX11" s="24"/>
      <c r="IY11" s="24"/>
      <c r="IZ11" s="24"/>
      <c r="JA11" s="24"/>
      <c r="JB11" s="24"/>
      <c r="JC11" s="24"/>
      <c r="JD11" s="24"/>
      <c r="JE11" s="24"/>
      <c r="JF11" s="24"/>
      <c r="JG11" s="24"/>
      <c r="JH11" s="24"/>
      <c r="JI11" s="24"/>
      <c r="JJ11" s="24"/>
      <c r="JK11" s="24"/>
      <c r="JL11" s="24"/>
      <c r="JM11" s="24"/>
      <c r="JN11" s="24"/>
      <c r="JO11" s="24"/>
      <c r="JP11" s="24"/>
      <c r="JQ11" s="24"/>
    </row>
    <row r="12" spans="1:277" x14ac:dyDescent="0.25">
      <c r="A12" s="81" t="s">
        <v>38</v>
      </c>
      <c r="B12" s="81"/>
      <c r="C12" s="32">
        <f>ROUND(C3/$B$23,2)</f>
        <v>17.63</v>
      </c>
      <c r="D12" s="70">
        <f t="shared" ref="D12:F12" si="67">ROUND(D3/$B$23,2)</f>
        <v>2.1</v>
      </c>
      <c r="E12" s="70">
        <f t="shared" si="67"/>
        <v>0.69</v>
      </c>
      <c r="F12" s="70">
        <f t="shared" si="67"/>
        <v>7.66</v>
      </c>
      <c r="G12" s="45" t="s">
        <v>55</v>
      </c>
      <c r="H12" s="34">
        <v>0</v>
      </c>
      <c r="I12" s="38" t="s">
        <v>86</v>
      </c>
      <c r="J12" s="34">
        <f>ROUND(J11/$B$23,1)</f>
        <v>6.7</v>
      </c>
      <c r="K12" s="37"/>
      <c r="L12" s="32"/>
      <c r="M12" s="70">
        <f>ROUND(M3/$B$23,2)</f>
        <v>17.600000000000001</v>
      </c>
      <c r="N12" s="70">
        <f t="shared" ref="N12:P12" si="68">ROUND(N3/$B$23,2)</f>
        <v>2.17</v>
      </c>
      <c r="O12" s="70">
        <f t="shared" si="68"/>
        <v>0.76</v>
      </c>
      <c r="P12" s="70">
        <f t="shared" si="68"/>
        <v>7.66</v>
      </c>
      <c r="Q12" s="45" t="s">
        <v>55</v>
      </c>
      <c r="R12" s="34">
        <f>IFERROR(ROUND(((AVERAGE(S6,S7)-$B$20)/$B$19)*100,2),0)</f>
        <v>59.33</v>
      </c>
      <c r="S12" s="38" t="s">
        <v>86</v>
      </c>
      <c r="T12" s="34">
        <f>ROUND(T11/$B$23,1)</f>
        <v>6</v>
      </c>
      <c r="U12" s="37"/>
      <c r="V12" s="32"/>
      <c r="W12" s="70">
        <f>ROUND(W3/$B$23,2)</f>
        <v>22.85</v>
      </c>
      <c r="X12" s="70">
        <f t="shared" ref="X12:Z12" si="69">ROUND(X3/$B$23,2)</f>
        <v>2.17</v>
      </c>
      <c r="Y12" s="70">
        <f t="shared" si="69"/>
        <v>0.76</v>
      </c>
      <c r="Z12" s="70">
        <f t="shared" si="69"/>
        <v>13.02</v>
      </c>
      <c r="AA12" s="45" t="s">
        <v>55</v>
      </c>
      <c r="AB12" s="34">
        <v>0</v>
      </c>
      <c r="AC12" s="38" t="s">
        <v>86</v>
      </c>
      <c r="AD12" s="34">
        <f>ROUND(AD11/$B$23,1)</f>
        <v>5.6</v>
      </c>
      <c r="AE12" s="37"/>
      <c r="AF12" s="32"/>
      <c r="AG12" s="70">
        <f>ROUND(AG3/$B$23,2)</f>
        <v>10.210000000000001</v>
      </c>
      <c r="AH12" s="70">
        <f t="shared" ref="AH12:AJ12" si="70">ROUND(AH3/$B$23,2)</f>
        <v>1.46</v>
      </c>
      <c r="AI12" s="70">
        <f t="shared" si="70"/>
        <v>0.28999999999999998</v>
      </c>
      <c r="AJ12" s="70">
        <f t="shared" si="70"/>
        <v>7.66</v>
      </c>
      <c r="AK12" s="45" t="s">
        <v>55</v>
      </c>
      <c r="AL12" s="34">
        <f>IFERROR(ROUND(((AM6-$B$20)/$B$19)*100,2),0)</f>
        <v>46</v>
      </c>
      <c r="AM12" s="38" t="s">
        <v>86</v>
      </c>
      <c r="AN12" s="34">
        <f>ROUND(AN11/$B$23,1)</f>
        <v>5.6</v>
      </c>
      <c r="AO12" s="37"/>
      <c r="AP12" s="32"/>
      <c r="AQ12" s="70">
        <f>ROUND(AQ3/$B$23,2)</f>
        <v>16.649999999999999</v>
      </c>
      <c r="AR12" s="70">
        <f t="shared" ref="AR12:AT12" si="71">ROUND(AR3/$B$23,2)</f>
        <v>2.19</v>
      </c>
      <c r="AS12" s="70">
        <f t="shared" si="71"/>
        <v>0.45</v>
      </c>
      <c r="AT12" s="70">
        <f t="shared" si="71"/>
        <v>15.31</v>
      </c>
      <c r="AU12" s="45" t="s">
        <v>55</v>
      </c>
      <c r="AV12" s="34">
        <f>IFERROR(ROUND(((AW6-$B$20)/$B$19)*100,2),0)</f>
        <v>43.33</v>
      </c>
      <c r="AW12" s="38" t="s">
        <v>86</v>
      </c>
      <c r="AX12" s="34">
        <f>ROUND(AX11/$B$23,1)</f>
        <v>5.5</v>
      </c>
      <c r="AY12" s="37"/>
      <c r="AZ12" s="32"/>
      <c r="BA12" s="70">
        <f>ROUND(BA3/$B$23,2)</f>
        <v>31.75</v>
      </c>
      <c r="BB12" s="70">
        <f t="shared" ref="BB12:BD12" si="72">ROUND(BB3/$B$23,2)</f>
        <v>3.77</v>
      </c>
      <c r="BC12" s="70">
        <f t="shared" si="72"/>
        <v>0.99</v>
      </c>
      <c r="BD12" s="70">
        <f t="shared" si="72"/>
        <v>9.9499999999999993</v>
      </c>
      <c r="BE12" s="45" t="s">
        <v>55</v>
      </c>
      <c r="BF12" s="34">
        <f>IFERROR(ROUND(((BG6-$B$20)/$B$19)*100,2),0)</f>
        <v>46</v>
      </c>
      <c r="BG12" s="38" t="s">
        <v>86</v>
      </c>
      <c r="BH12" s="34">
        <f>ROUND(BH11/$B$23,1)</f>
        <v>6</v>
      </c>
      <c r="BI12" s="37"/>
      <c r="BJ12" s="32"/>
      <c r="BK12" s="70">
        <f>ROUND(BK3/$B$23,2)</f>
        <v>18.73</v>
      </c>
      <c r="BL12" s="70">
        <f t="shared" ref="BL12:BN12" si="73">ROUND(BL3/$B$23,2)</f>
        <v>1.94</v>
      </c>
      <c r="BM12" s="70">
        <f t="shared" si="73"/>
        <v>0.66</v>
      </c>
      <c r="BN12" s="70">
        <f t="shared" si="73"/>
        <v>7.66</v>
      </c>
      <c r="BO12" s="45" t="s">
        <v>55</v>
      </c>
      <c r="BP12" s="34">
        <v>0</v>
      </c>
      <c r="BQ12" s="38"/>
      <c r="BR12" s="34"/>
      <c r="BS12" s="37"/>
      <c r="BT12" s="32"/>
      <c r="BU12" s="70">
        <f>ROUND(BU3/$B$23,2)</f>
        <v>20.89</v>
      </c>
      <c r="BV12" s="70">
        <f t="shared" ref="BV12:BX12" si="74">ROUND(BV3/$B$23,2)</f>
        <v>2.15</v>
      </c>
      <c r="BW12" s="70">
        <f t="shared" si="74"/>
        <v>0.78</v>
      </c>
      <c r="BX12" s="70">
        <f t="shared" si="74"/>
        <v>9.9499999999999993</v>
      </c>
      <c r="BY12" s="45" t="s">
        <v>55</v>
      </c>
      <c r="BZ12" s="34">
        <v>0</v>
      </c>
      <c r="CA12" s="38" t="s">
        <v>86</v>
      </c>
      <c r="CB12" s="34">
        <f>ROUND(CB11/$B$23,1)</f>
        <v>5.3</v>
      </c>
      <c r="CC12" s="37"/>
      <c r="CD12" s="32"/>
      <c r="CE12" s="70">
        <f>ROUND(CE3/$B$23,2)</f>
        <v>20.89</v>
      </c>
      <c r="CF12" s="70">
        <f t="shared" ref="CF12:CH12" si="75">ROUND(CF3/$B$23,2)</f>
        <v>2.15</v>
      </c>
      <c r="CG12" s="70">
        <f t="shared" si="75"/>
        <v>0.78</v>
      </c>
      <c r="CH12" s="70">
        <f t="shared" si="75"/>
        <v>9.9499999999999993</v>
      </c>
      <c r="CI12" s="45" t="s">
        <v>55</v>
      </c>
      <c r="CJ12" s="34">
        <f>IFERROR(ROUND(((CK6-$B$20)/$B$19)*100,2),0)</f>
        <v>48.67</v>
      </c>
      <c r="CK12" s="38" t="s">
        <v>86</v>
      </c>
      <c r="CL12" s="34">
        <f>ROUND(CL11/$B$23,1)</f>
        <v>5.6</v>
      </c>
      <c r="CM12" s="37"/>
      <c r="CN12" s="32"/>
      <c r="CO12" s="70">
        <f>ROUND(CO3/$B$23,2)</f>
        <v>25.68</v>
      </c>
      <c r="CP12" s="70">
        <f t="shared" ref="CP12:CR12" si="76">ROUND(CP3/$B$23,2)</f>
        <v>2.71</v>
      </c>
      <c r="CQ12" s="70">
        <f t="shared" si="76"/>
        <v>0.91</v>
      </c>
      <c r="CR12" s="70">
        <f t="shared" si="76"/>
        <v>9.9499999999999993</v>
      </c>
      <c r="CS12" s="45" t="s">
        <v>55</v>
      </c>
      <c r="CT12" s="34">
        <v>0</v>
      </c>
      <c r="CU12" s="38" t="s">
        <v>86</v>
      </c>
      <c r="CV12" s="34">
        <f>ROUND(CV11/$B$23,1)</f>
        <v>6.1</v>
      </c>
      <c r="CW12" s="37"/>
      <c r="CX12" s="32"/>
      <c r="CY12" s="70">
        <f>ROUND(CY3/$B$23,2)</f>
        <v>25.68</v>
      </c>
      <c r="CZ12" s="70">
        <f t="shared" ref="CZ12:DB12" si="77">ROUND(CZ3/$B$23,2)</f>
        <v>2.71</v>
      </c>
      <c r="DA12" s="70">
        <f t="shared" si="77"/>
        <v>0.91</v>
      </c>
      <c r="DB12" s="70">
        <f t="shared" si="77"/>
        <v>9.9499999999999993</v>
      </c>
      <c r="DC12" s="45" t="s">
        <v>55</v>
      </c>
      <c r="DD12" s="34">
        <v>0</v>
      </c>
      <c r="DE12" s="38"/>
      <c r="DF12" s="34"/>
      <c r="DG12" s="37"/>
      <c r="DH12" s="32"/>
      <c r="DI12" s="70">
        <f>ROUND(DI3/$B$23,2)</f>
        <v>23.38</v>
      </c>
      <c r="DJ12" s="70">
        <f t="shared" ref="DJ12:DL12" si="78">ROUND(DJ3/$B$23,2)</f>
        <v>2.76</v>
      </c>
      <c r="DK12" s="70">
        <f t="shared" si="78"/>
        <v>0.95</v>
      </c>
      <c r="DL12" s="70">
        <f t="shared" si="78"/>
        <v>9.9499999999999993</v>
      </c>
      <c r="DM12" s="45" t="s">
        <v>55</v>
      </c>
      <c r="DN12" s="34">
        <v>0</v>
      </c>
      <c r="DO12" s="38" t="s">
        <v>86</v>
      </c>
      <c r="DP12" s="34">
        <f>ROUND(DP11/$B$23,1)</f>
        <v>6.1</v>
      </c>
      <c r="DQ12" s="37"/>
      <c r="DR12" s="32"/>
      <c r="DS12" s="70">
        <f>ROUND(DS3/$B$23,2)</f>
        <v>17.09</v>
      </c>
      <c r="DT12" s="70">
        <f t="shared" ref="DT12:DV12" si="79">ROUND(DT3/$B$23,2)</f>
        <v>1.93</v>
      </c>
      <c r="DU12" s="70">
        <f t="shared" si="79"/>
        <v>0.71</v>
      </c>
      <c r="DV12" s="70">
        <f t="shared" si="79"/>
        <v>9.9499999999999993</v>
      </c>
      <c r="DW12" s="45" t="s">
        <v>55</v>
      </c>
      <c r="DX12" s="34">
        <v>0</v>
      </c>
      <c r="DY12" s="38"/>
      <c r="DZ12" s="34"/>
      <c r="EA12" s="37"/>
      <c r="EB12" s="32"/>
      <c r="EC12" s="70">
        <f>ROUND(EC3/$B$23,2)</f>
        <v>35.31</v>
      </c>
      <c r="ED12" s="70">
        <f t="shared" ref="ED12:EF12" si="80">ROUND(ED3/$B$23,2)</f>
        <v>3.78</v>
      </c>
      <c r="EE12" s="70">
        <f t="shared" si="80"/>
        <v>0.99</v>
      </c>
      <c r="EF12" s="70">
        <f t="shared" si="80"/>
        <v>9.9499999999999993</v>
      </c>
      <c r="EG12" s="45" t="s">
        <v>55</v>
      </c>
      <c r="EH12" s="34">
        <v>0</v>
      </c>
      <c r="EI12" s="38" t="s">
        <v>86</v>
      </c>
      <c r="EJ12" s="34">
        <f>ROUND(EJ11/$B$23,1)</f>
        <v>5.4</v>
      </c>
      <c r="EK12" s="37"/>
      <c r="EM12" s="41"/>
      <c r="EN12" s="41"/>
      <c r="EO12" s="41"/>
      <c r="EP12" s="41"/>
      <c r="EV12" s="41"/>
      <c r="EW12" s="41"/>
      <c r="EX12" s="41"/>
      <c r="EY12" s="41"/>
    </row>
    <row r="13" spans="1:277" x14ac:dyDescent="0.25">
      <c r="A13" s="31" t="s">
        <v>51</v>
      </c>
      <c r="B13" s="31"/>
      <c r="C13" s="31">
        <f>IFERROR(ROUND((C4/H4),2)*60,0)</f>
        <v>94.800000000000011</v>
      </c>
      <c r="D13" s="31">
        <f>IFERROR(ROUND((D4/H4),2)*60,0)</f>
        <v>13.2</v>
      </c>
      <c r="E13" s="31">
        <f>IFERROR(ROUND((E4/H4),2)*60,0)</f>
        <v>1.7999999999999998</v>
      </c>
      <c r="F13" s="31">
        <f>IFERROR(ROUND((F4/H4),2)*60,0)</f>
        <v>0</v>
      </c>
      <c r="G13" s="45"/>
      <c r="H13" s="38"/>
      <c r="I13" s="38"/>
      <c r="J13" s="34"/>
      <c r="K13" s="37"/>
      <c r="L13" s="31"/>
      <c r="M13" s="31">
        <f>IFERROR(ROUND((M4/R4),2)*60,0)</f>
        <v>0</v>
      </c>
      <c r="N13" s="31">
        <f>IFERROR(ROUND((N4/R4),2)*60,0)</f>
        <v>0</v>
      </c>
      <c r="O13" s="31">
        <f>IFERROR(ROUND((O4/R4),2)*60,0)</f>
        <v>0</v>
      </c>
      <c r="P13" s="31">
        <f>IFERROR(ROUND((P4/R4),2)*60,0)</f>
        <v>0</v>
      </c>
      <c r="Q13" s="45"/>
      <c r="R13" s="38"/>
      <c r="S13" s="38"/>
      <c r="T13" s="34"/>
      <c r="U13" s="37"/>
      <c r="V13" s="31"/>
      <c r="W13" s="31">
        <f>IFERROR(ROUND((W4/AB4),2)*60,0)</f>
        <v>112.8</v>
      </c>
      <c r="X13" s="31">
        <f>IFERROR(ROUND((X4/AB4),2)*60,0)</f>
        <v>0</v>
      </c>
      <c r="Y13" s="31">
        <f>IFERROR(ROUND((Y4/AB4),2)*60,0)</f>
        <v>0</v>
      </c>
      <c r="Z13" s="31">
        <f>IFERROR(ROUND((Z4/AB4),2)*60,0)</f>
        <v>234.60000000000002</v>
      </c>
      <c r="AA13" s="45"/>
      <c r="AB13" s="38"/>
      <c r="AC13" s="38"/>
      <c r="AD13" s="34"/>
      <c r="AE13" s="37"/>
      <c r="AF13" s="31"/>
      <c r="AG13" s="31">
        <f>IFERROR(ROUND((AG4/AL4),2)*60,0)</f>
        <v>70.199999999999989</v>
      </c>
      <c r="AH13" s="31">
        <f>IFERROR(ROUND((AH4/AL4),2)*60,0)</f>
        <v>12.6</v>
      </c>
      <c r="AI13" s="31">
        <f>IFERROR(ROUND((AI4/AL4),2)*60,0)</f>
        <v>1.2</v>
      </c>
      <c r="AJ13" s="31">
        <f>IFERROR(ROUND((AJ4/AL4),2)*60,0)</f>
        <v>193.8</v>
      </c>
      <c r="AK13" s="45"/>
      <c r="AL13" s="38"/>
      <c r="AM13" s="49"/>
      <c r="AN13" s="49"/>
      <c r="AO13" s="37"/>
      <c r="AP13" s="31"/>
      <c r="AQ13" s="31">
        <f>IFERROR(ROUND((AQ4/AV4),2)*60,0)</f>
        <v>33</v>
      </c>
      <c r="AR13" s="31">
        <f>IFERROR(ROUND((AR4/AV4),2)*60,0)</f>
        <v>7.8000000000000007</v>
      </c>
      <c r="AS13" s="31">
        <f>IFERROR(ROUND((AS4/AV4),2)*60,0)</f>
        <v>0.6</v>
      </c>
      <c r="AT13" s="31">
        <f>IFERROR(ROUND((AT4/AV4),2)*60,0)</f>
        <v>195</v>
      </c>
      <c r="AU13" s="45"/>
      <c r="AV13" s="38"/>
      <c r="AW13" s="38"/>
      <c r="AX13" s="34"/>
      <c r="AY13" s="37"/>
      <c r="AZ13" s="31"/>
      <c r="BA13" s="31">
        <f>IFERROR(ROUND((BA4/BF4),2)*60,0)</f>
        <v>143.4</v>
      </c>
      <c r="BB13" s="31">
        <f>IFERROR(ROUND((BB4/BF4),2)*60,0)</f>
        <v>25.8</v>
      </c>
      <c r="BC13" s="31">
        <f>IFERROR(ROUND((BC4/BF4),2)*60,0)</f>
        <v>1.7999999999999998</v>
      </c>
      <c r="BD13" s="31">
        <f>IFERROR(ROUND((BD4/BF4),2)*60,0)</f>
        <v>297</v>
      </c>
      <c r="BE13" s="45"/>
      <c r="BF13" s="38"/>
      <c r="BG13" s="38"/>
      <c r="BH13" s="34"/>
      <c r="BI13" s="37"/>
      <c r="BJ13" s="31"/>
      <c r="BK13" s="31">
        <f>IFERROR(ROUND((BK4/BP4),2)*60,0)</f>
        <v>67.2</v>
      </c>
      <c r="BL13" s="31">
        <f>IFERROR(ROUND((BL4/BP4),2)*60,0)</f>
        <v>15.600000000000001</v>
      </c>
      <c r="BM13" s="31">
        <f>IFERROR(ROUND((BM4/BP4),2)*60,0)</f>
        <v>0.6</v>
      </c>
      <c r="BN13" s="31">
        <f>IFERROR(ROUND((BN4/BP4),2)*60,0)</f>
        <v>0</v>
      </c>
      <c r="BO13" s="45"/>
      <c r="BP13" s="38"/>
      <c r="BQ13" s="38"/>
      <c r="BR13" s="34"/>
      <c r="BS13" s="37"/>
      <c r="BT13" s="31"/>
      <c r="BU13" s="31">
        <f>IFERROR(ROUND((BU4/BZ4),2)*60,0)</f>
        <v>37.799999999999997</v>
      </c>
      <c r="BV13" s="31">
        <f>IFERROR(ROUND((BV4/BZ4),2)*60,0)</f>
        <v>8.4</v>
      </c>
      <c r="BW13" s="31">
        <f>IFERROR(ROUND((BW4/BZ4),2)*60,0)</f>
        <v>0.6</v>
      </c>
      <c r="BX13" s="31">
        <f>IFERROR(ROUND((BX4/BZ4),2)*60,0)</f>
        <v>0</v>
      </c>
      <c r="BY13" s="45"/>
      <c r="BZ13" s="38"/>
      <c r="CA13" s="49"/>
      <c r="CB13" s="49"/>
      <c r="CC13" s="37"/>
      <c r="CD13" s="31"/>
      <c r="CE13" s="31">
        <f>IFERROR(ROUND((CE4/CJ4),2)*60,0)</f>
        <v>79.2</v>
      </c>
      <c r="CF13" s="31">
        <f>IFERROR(ROUND((CF4/CJ4),2)*60,0)</f>
        <v>14.399999999999999</v>
      </c>
      <c r="CG13" s="31">
        <f>IFERROR(ROUND((CG4/CJ4),2)*60,0)</f>
        <v>1.2</v>
      </c>
      <c r="CH13" s="31">
        <f>IFERROR(ROUND((CH4/CJ4),2)*60,0)</f>
        <v>328.2</v>
      </c>
      <c r="CI13" s="45"/>
      <c r="CJ13" s="38"/>
      <c r="CK13" s="38"/>
      <c r="CL13" s="34"/>
      <c r="CM13" s="37"/>
      <c r="CN13" s="31"/>
      <c r="CO13" s="31">
        <f>IFERROR(ROUND((CO4/CT4),2)*60,0)</f>
        <v>90</v>
      </c>
      <c r="CP13" s="31">
        <f>IFERROR(ROUND((CP4/CT4),2)*60,0)</f>
        <v>14.399999999999999</v>
      </c>
      <c r="CQ13" s="31">
        <f>IFERROR(ROUND((CQ4/CT4),2)*60,0)</f>
        <v>1.2</v>
      </c>
      <c r="CR13" s="31">
        <f>IFERROR(ROUND((CR4/CT4),2)*60,0)</f>
        <v>121.2</v>
      </c>
      <c r="CS13" s="45"/>
      <c r="CT13" s="38"/>
      <c r="CU13" s="38"/>
      <c r="CV13" s="34"/>
      <c r="CW13" s="37"/>
      <c r="CX13" s="31"/>
      <c r="CY13" s="31">
        <f>IFERROR(ROUND((CY4/DD4),2)*60,0)</f>
        <v>133.20000000000002</v>
      </c>
      <c r="CZ13" s="31">
        <f>IFERROR(ROUND((CZ4/DD4),2)*60,0)</f>
        <v>31.200000000000003</v>
      </c>
      <c r="DA13" s="31">
        <f>IFERROR(ROUND((DA4/DD4),2)*60,0)</f>
        <v>1.7999999999999998</v>
      </c>
      <c r="DB13" s="31">
        <f>IFERROR(ROUND((DB4/DD4),2)*60,0)</f>
        <v>394.8</v>
      </c>
      <c r="DC13" s="45"/>
      <c r="DD13" s="38"/>
      <c r="DE13" s="38"/>
      <c r="DF13" s="34"/>
      <c r="DG13" s="37"/>
      <c r="DH13" s="31"/>
      <c r="DI13" s="31">
        <f>IFERROR(ROUND((DI4/DN4),2)*60,0)</f>
        <v>0</v>
      </c>
      <c r="DJ13" s="31">
        <f>IFERROR(ROUND((DJ4/DN4),2)*60,0)</f>
        <v>0</v>
      </c>
      <c r="DK13" s="31">
        <f>IFERROR(ROUND((DK4/DN4),2)*60,0)</f>
        <v>0</v>
      </c>
      <c r="DL13" s="31">
        <f>IFERROR(ROUND((DL4/DN4),2)*60,0)</f>
        <v>0</v>
      </c>
      <c r="DM13" s="45"/>
      <c r="DN13" s="38"/>
      <c r="DO13" s="49"/>
      <c r="DP13" s="49"/>
      <c r="DQ13" s="37"/>
      <c r="DR13" s="31"/>
      <c r="DS13" s="31">
        <f>IFERROR(ROUND((DS4/DX4),2)*60,0)</f>
        <v>255.6</v>
      </c>
      <c r="DT13" s="31">
        <f>IFERROR(ROUND((DT4/DX4),2)*60,0)</f>
        <v>42</v>
      </c>
      <c r="DU13" s="31">
        <f>IFERROR(ROUND((DU4/DX4),2)*60,0)</f>
        <v>4.2</v>
      </c>
      <c r="DV13" s="31">
        <f>IFERROR(ROUND((DV4/DX4),2)*60,0)</f>
        <v>692.4</v>
      </c>
      <c r="DW13" s="45"/>
      <c r="DX13" s="38"/>
      <c r="DY13" s="38"/>
      <c r="DZ13" s="34"/>
      <c r="EA13" s="37"/>
      <c r="EB13" s="31"/>
      <c r="EC13" s="31">
        <f>IFERROR(ROUND((EC4/EH4),2)*60,0)</f>
        <v>52.8</v>
      </c>
      <c r="ED13" s="31">
        <f>IFERROR(ROUND((ED4/EH4),2)*60,0)</f>
        <v>12</v>
      </c>
      <c r="EE13" s="31">
        <f>IFERROR(ROUND((EE4/EH4),2)*60,0)</f>
        <v>0.6</v>
      </c>
      <c r="EF13" s="31">
        <f>IFERROR(ROUND((EF4/EH4),2)*60,0)</f>
        <v>156</v>
      </c>
      <c r="EG13" s="45"/>
      <c r="EH13" s="38"/>
      <c r="EI13" s="38"/>
      <c r="EJ13" s="34"/>
      <c r="EK13" s="37"/>
      <c r="EM13" s="41"/>
      <c r="EN13" s="41"/>
      <c r="EO13" s="41"/>
      <c r="EP13" s="41"/>
      <c r="EV13" s="41"/>
      <c r="EW13" s="41"/>
      <c r="EX13" s="41"/>
      <c r="EY13" s="41"/>
    </row>
    <row r="14" spans="1:277" x14ac:dyDescent="0.25">
      <c r="A14" s="92" t="s">
        <v>40</v>
      </c>
      <c r="B14" s="92"/>
      <c r="C14" s="33">
        <f>ROUND(C5/$B$23,2)</f>
        <v>21.55</v>
      </c>
      <c r="D14" s="72">
        <f t="shared" ref="D14:F14" si="81">ROUND(D5/$B$23,2)</f>
        <v>1.32</v>
      </c>
      <c r="E14" s="72">
        <f t="shared" si="81"/>
        <v>1.56</v>
      </c>
      <c r="F14" s="72">
        <f t="shared" si="81"/>
        <v>22.97</v>
      </c>
      <c r="G14" s="82" t="s">
        <v>56</v>
      </c>
      <c r="H14" s="83"/>
      <c r="I14" s="83"/>
      <c r="J14" s="83"/>
      <c r="K14" s="84"/>
      <c r="L14" s="33"/>
      <c r="M14" s="72">
        <f>ROUND(M5/$B$23,2)</f>
        <v>8.8800000000000008</v>
      </c>
      <c r="N14" s="72">
        <f t="shared" ref="N14:P14" si="82">ROUND(N5/$B$23,2)</f>
        <v>1.03</v>
      </c>
      <c r="O14" s="72">
        <f t="shared" si="82"/>
        <v>0.5</v>
      </c>
      <c r="P14" s="72">
        <f t="shared" si="82"/>
        <v>7.66</v>
      </c>
      <c r="Q14" s="82" t="s">
        <v>56</v>
      </c>
      <c r="R14" s="83"/>
      <c r="S14" s="83"/>
      <c r="T14" s="83"/>
      <c r="U14" s="84"/>
      <c r="V14" s="33"/>
      <c r="W14" s="72">
        <f>ROUND(W5/$B$23,2)</f>
        <v>28.22</v>
      </c>
      <c r="X14" s="72">
        <f t="shared" ref="X14:Z14" si="83">ROUND(X5/$B$23,2)</f>
        <v>1.03</v>
      </c>
      <c r="Y14" s="72">
        <f t="shared" si="83"/>
        <v>0.5</v>
      </c>
      <c r="Z14" s="72">
        <f t="shared" si="83"/>
        <v>11.49</v>
      </c>
      <c r="AA14" s="82" t="s">
        <v>56</v>
      </c>
      <c r="AB14" s="83"/>
      <c r="AC14" s="83"/>
      <c r="AD14" s="83"/>
      <c r="AE14" s="84"/>
      <c r="AF14" s="33"/>
      <c r="AG14" s="72">
        <f>ROUND(AG5/$B$23,2)</f>
        <v>17.18</v>
      </c>
      <c r="AH14" s="72">
        <f t="shared" ref="AH14:AJ14" si="84">ROUND(AH5/$B$23,2)</f>
        <v>3.4</v>
      </c>
      <c r="AI14" s="72">
        <f t="shared" si="84"/>
        <v>0.49</v>
      </c>
      <c r="AJ14" s="72">
        <f t="shared" si="84"/>
        <v>3.83</v>
      </c>
      <c r="AK14" s="88" t="s">
        <v>50</v>
      </c>
      <c r="AL14" s="89"/>
      <c r="AM14" s="89"/>
      <c r="AN14" s="89"/>
      <c r="AO14" s="90"/>
      <c r="AP14" s="33"/>
      <c r="AQ14" s="72">
        <f>ROUND(AQ5/$B$23,2)</f>
        <v>24.52</v>
      </c>
      <c r="AR14" s="72">
        <f t="shared" ref="AR14:AT14" si="85">ROUND(AR5/$B$23,2)</f>
        <v>3.89</v>
      </c>
      <c r="AS14" s="72">
        <f t="shared" si="85"/>
        <v>0.96</v>
      </c>
      <c r="AT14" s="72">
        <f t="shared" si="85"/>
        <v>3.83</v>
      </c>
      <c r="AU14" s="88" t="s">
        <v>50</v>
      </c>
      <c r="AV14" s="89"/>
      <c r="AW14" s="89"/>
      <c r="AX14" s="89"/>
      <c r="AY14" s="90"/>
      <c r="AZ14" s="33"/>
      <c r="BA14" s="72">
        <f>ROUND(BA5/$B$23,2)</f>
        <v>11.16</v>
      </c>
      <c r="BB14" s="72">
        <f t="shared" ref="BB14:BD14" si="86">ROUND(BB5/$B$23,2)</f>
        <v>1.65</v>
      </c>
      <c r="BC14" s="72">
        <f t="shared" si="86"/>
        <v>0.47</v>
      </c>
      <c r="BD14" s="72">
        <f t="shared" si="86"/>
        <v>0</v>
      </c>
      <c r="BE14" s="88" t="s">
        <v>50</v>
      </c>
      <c r="BF14" s="89"/>
      <c r="BG14" s="89"/>
      <c r="BH14" s="89"/>
      <c r="BI14" s="90"/>
      <c r="BJ14" s="33"/>
      <c r="BK14" s="72">
        <f>ROUND(BK5/$B$23,2)</f>
        <v>35.94</v>
      </c>
      <c r="BL14" s="72">
        <f t="shared" ref="BL14:BN14" si="87">ROUND(BL5/$B$23,2)</f>
        <v>3.58</v>
      </c>
      <c r="BM14" s="72">
        <f t="shared" si="87"/>
        <v>0.97</v>
      </c>
      <c r="BN14" s="72">
        <f t="shared" si="87"/>
        <v>7.66</v>
      </c>
      <c r="BO14" s="85" t="s">
        <v>57</v>
      </c>
      <c r="BP14" s="86"/>
      <c r="BQ14" s="86"/>
      <c r="BR14" s="86"/>
      <c r="BS14" s="87"/>
      <c r="BT14" s="33"/>
      <c r="BU14" s="72">
        <f>ROUND(BU5/$B$23,2)</f>
        <v>19.34</v>
      </c>
      <c r="BV14" s="72">
        <f t="shared" ref="BV14:BX14" si="88">ROUND(BV5/$B$23,2)</f>
        <v>1.61</v>
      </c>
      <c r="BW14" s="72">
        <f t="shared" si="88"/>
        <v>1.1200000000000001</v>
      </c>
      <c r="BX14" s="72">
        <f t="shared" si="88"/>
        <v>6.89</v>
      </c>
      <c r="BY14" s="82" t="s">
        <v>56</v>
      </c>
      <c r="BZ14" s="83"/>
      <c r="CA14" s="83"/>
      <c r="CB14" s="83"/>
      <c r="CC14" s="84"/>
      <c r="CD14" s="33"/>
      <c r="CE14" s="72">
        <f>ROUND(CE5/$B$23,2)</f>
        <v>22.27</v>
      </c>
      <c r="CF14" s="72">
        <f t="shared" ref="CF14:CH14" si="89">ROUND(CF5/$B$23,2)</f>
        <v>2.0699999999999998</v>
      </c>
      <c r="CG14" s="72">
        <f t="shared" si="89"/>
        <v>1.08</v>
      </c>
      <c r="CH14" s="72">
        <f t="shared" si="89"/>
        <v>3.83</v>
      </c>
      <c r="CI14" s="88" t="s">
        <v>50</v>
      </c>
      <c r="CJ14" s="89"/>
      <c r="CK14" s="89"/>
      <c r="CL14" s="89"/>
      <c r="CM14" s="90"/>
      <c r="CN14" s="33"/>
      <c r="CO14" s="72">
        <f>ROUND(CO5/$B$23,2)</f>
        <v>38.53</v>
      </c>
      <c r="CP14" s="72">
        <f t="shared" ref="CP14:CR14" si="90">ROUND(CP5/$B$23,2)</f>
        <v>5.6</v>
      </c>
      <c r="CQ14" s="72">
        <f t="shared" si="90"/>
        <v>2.73</v>
      </c>
      <c r="CR14" s="72">
        <f t="shared" si="90"/>
        <v>3.06</v>
      </c>
      <c r="CS14" s="82" t="s">
        <v>56</v>
      </c>
      <c r="CT14" s="83"/>
      <c r="CU14" s="83"/>
      <c r="CV14" s="83"/>
      <c r="CW14" s="84"/>
      <c r="CX14" s="33"/>
      <c r="CY14" s="72">
        <f>ROUND(CY5/$B$23,2)</f>
        <v>22.91</v>
      </c>
      <c r="CZ14" s="72">
        <f t="shared" ref="CZ14:DB14" si="91">ROUND(CZ5/$B$23,2)</f>
        <v>3.45</v>
      </c>
      <c r="DA14" s="72">
        <f t="shared" si="91"/>
        <v>0.93</v>
      </c>
      <c r="DB14" s="72">
        <f t="shared" si="91"/>
        <v>7.66</v>
      </c>
      <c r="DC14" s="85" t="s">
        <v>57</v>
      </c>
      <c r="DD14" s="86"/>
      <c r="DE14" s="86"/>
      <c r="DF14" s="86"/>
      <c r="DG14" s="87"/>
      <c r="DH14" s="33"/>
      <c r="DI14" s="72">
        <f>ROUND(DI5/$B$23,2)</f>
        <v>20.309999999999999</v>
      </c>
      <c r="DJ14" s="72">
        <f t="shared" ref="DJ14:DL14" si="92">ROUND(DJ5/$B$23,2)</f>
        <v>3.47</v>
      </c>
      <c r="DK14" s="72">
        <f t="shared" si="92"/>
        <v>0.87</v>
      </c>
      <c r="DL14" s="72">
        <f t="shared" si="92"/>
        <v>7.66</v>
      </c>
      <c r="DM14" s="82" t="s">
        <v>56</v>
      </c>
      <c r="DN14" s="83"/>
      <c r="DO14" s="83"/>
      <c r="DP14" s="83"/>
      <c r="DQ14" s="84"/>
      <c r="DR14" s="33"/>
      <c r="DS14" s="72">
        <f>ROUND(DS5/$B$23,2)</f>
        <v>28.16</v>
      </c>
      <c r="DT14" s="72">
        <f t="shared" ref="DT14:DV14" si="93">ROUND(DT5/$B$23,2)</f>
        <v>3.82</v>
      </c>
      <c r="DU14" s="72">
        <f t="shared" si="93"/>
        <v>0.7</v>
      </c>
      <c r="DV14" s="72">
        <f t="shared" si="93"/>
        <v>7.66</v>
      </c>
      <c r="DW14" s="85" t="s">
        <v>57</v>
      </c>
      <c r="DX14" s="86"/>
      <c r="DY14" s="86"/>
      <c r="DZ14" s="86"/>
      <c r="EA14" s="87"/>
      <c r="EB14" s="33"/>
      <c r="EC14" s="72">
        <f>ROUND(EC5/$B$23,2)</f>
        <v>23.87</v>
      </c>
      <c r="ED14" s="72">
        <f t="shared" ref="ED14:EF14" si="94">ROUND(ED5/$B$23,2)</f>
        <v>2.0299999999999998</v>
      </c>
      <c r="EE14" s="72">
        <f t="shared" si="94"/>
        <v>1.2</v>
      </c>
      <c r="EF14" s="72">
        <f t="shared" si="94"/>
        <v>7.66</v>
      </c>
      <c r="EG14" s="82" t="s">
        <v>56</v>
      </c>
      <c r="EH14" s="83"/>
      <c r="EI14" s="83"/>
      <c r="EJ14" s="83"/>
      <c r="EK14" s="84"/>
      <c r="EM14" s="41"/>
      <c r="EN14" s="41"/>
      <c r="EO14" s="41"/>
      <c r="EP14" s="41"/>
      <c r="EV14" s="41"/>
      <c r="EW14" s="41"/>
      <c r="EX14" s="41"/>
      <c r="EY14" s="41"/>
    </row>
    <row r="15" spans="1:277" x14ac:dyDescent="0.25">
      <c r="A15" s="31" t="s">
        <v>52</v>
      </c>
      <c r="B15" s="31"/>
      <c r="C15" s="31">
        <f>IFERROR(ROUND((C6/H6),2)*60,0)</f>
        <v>0</v>
      </c>
      <c r="D15" s="31">
        <f>IFERROR(ROUND((D6/H6),2)*60,0)</f>
        <v>0</v>
      </c>
      <c r="E15" s="31">
        <f>IFERROR(ROUND((E6/H6),2)*60,0)</f>
        <v>0</v>
      </c>
      <c r="F15" s="31">
        <f>IFERROR(ROUND((F6/H6),2)*60,0)</f>
        <v>0</v>
      </c>
      <c r="G15" s="43"/>
      <c r="H15" s="44"/>
      <c r="I15" s="44"/>
      <c r="J15" s="44"/>
      <c r="K15" s="40"/>
      <c r="L15" s="31"/>
      <c r="M15" s="31">
        <f>IFERROR(ROUND((M6/R6),2)*60,0)</f>
        <v>177.6</v>
      </c>
      <c r="N15" s="31">
        <f>IFERROR(ROUND((N6/R6),2)*60,0)</f>
        <v>33.6</v>
      </c>
      <c r="O15" s="31">
        <f>IFERROR(ROUND((O6/R6),2)*60,0)</f>
        <v>1.7999999999999998</v>
      </c>
      <c r="P15" s="31">
        <f>IFERROR(ROUND((P6/R6),2)*60,0)</f>
        <v>346.2</v>
      </c>
      <c r="Q15" s="43"/>
      <c r="R15" s="44"/>
      <c r="S15" s="44"/>
      <c r="T15" s="44"/>
      <c r="U15" s="40"/>
      <c r="V15" s="31"/>
      <c r="W15" s="31">
        <f>IFERROR(ROUND((W6/AB6),2)*60,0)</f>
        <v>0</v>
      </c>
      <c r="X15" s="31">
        <f>IFERROR(ROUND((X6/AB6),2)*60,0)</f>
        <v>0</v>
      </c>
      <c r="Y15" s="31">
        <f>IFERROR(ROUND((Y6/AB6),2)*60,0)</f>
        <v>0</v>
      </c>
      <c r="Z15" s="31">
        <f>IFERROR(ROUND((Z6/AB6),2)*60,0)</f>
        <v>0</v>
      </c>
      <c r="AA15" s="43"/>
      <c r="AB15" s="44"/>
      <c r="AC15" s="44"/>
      <c r="AD15" s="44"/>
      <c r="AE15" s="40"/>
      <c r="AF15" s="31"/>
      <c r="AG15" s="31">
        <f>IFERROR(ROUND((AG6/AL6),2)*60,0)</f>
        <v>272.39999999999998</v>
      </c>
      <c r="AH15" s="31">
        <f>IFERROR(ROUND((AH6/AL6),2)*60,0)</f>
        <v>31.8</v>
      </c>
      <c r="AI15" s="31">
        <f>IFERROR(ROUND((AI6/AL6),2)*60,0)</f>
        <v>6.6</v>
      </c>
      <c r="AJ15" s="31">
        <f>IFERROR(ROUND((AJ6/AL6),2)*60,0)</f>
        <v>325.79999999999995</v>
      </c>
      <c r="AK15" s="43"/>
      <c r="AL15" s="44"/>
      <c r="AM15" s="44"/>
      <c r="AN15" s="44"/>
      <c r="AO15" s="40"/>
      <c r="AP15" s="31"/>
      <c r="AQ15" s="31">
        <f>IFERROR(ROUND((AQ6/AV6),2)*60,0)</f>
        <v>73.2</v>
      </c>
      <c r="AR15" s="31">
        <f>IFERROR(ROUND((AR6/AV6),2)*60,0)</f>
        <v>10.200000000000001</v>
      </c>
      <c r="AS15" s="31">
        <f>IFERROR(ROUND((AS6/AV6),2)*60,0)</f>
        <v>1.2</v>
      </c>
      <c r="AT15" s="31">
        <f>IFERROR(ROUND((AT6/AV6),2)*60,0)</f>
        <v>379.8</v>
      </c>
      <c r="AU15" s="43"/>
      <c r="AV15" s="44"/>
      <c r="AW15" s="44"/>
      <c r="AX15" s="44"/>
      <c r="AY15" s="40"/>
      <c r="AZ15" s="31"/>
      <c r="BA15" s="31">
        <f>IFERROR(ROUND((BA6/BF6),2)*60,0)</f>
        <v>0</v>
      </c>
      <c r="BB15" s="31">
        <f>IFERROR(ROUND((BB6/BF6),2)*60,0)</f>
        <v>0</v>
      </c>
      <c r="BC15" s="31">
        <f>IFERROR(ROUND((BC6/BF6),2)*60,0)</f>
        <v>0</v>
      </c>
      <c r="BD15" s="31">
        <f>IFERROR(ROUND((BD6/BF6),2)*60,0)</f>
        <v>0</v>
      </c>
      <c r="BE15" s="43"/>
      <c r="BF15" s="44"/>
      <c r="BG15" s="44"/>
      <c r="BH15" s="44"/>
      <c r="BI15" s="40"/>
      <c r="BJ15" s="31"/>
      <c r="BK15" s="31">
        <f>IFERROR(ROUND((BK6/BP6),2)*60,0)</f>
        <v>0</v>
      </c>
      <c r="BL15" s="31">
        <f>IFERROR(ROUND((BL6/BP6),2)*60,0)</f>
        <v>0</v>
      </c>
      <c r="BM15" s="31">
        <f>IFERROR(ROUND((BM6/BP6),2)*60,0)</f>
        <v>0</v>
      </c>
      <c r="BN15" s="31">
        <f>IFERROR(ROUND((BN6/BP6),2)*60,0)</f>
        <v>0</v>
      </c>
      <c r="BO15" s="43"/>
      <c r="BP15" s="44"/>
      <c r="BQ15" s="44"/>
      <c r="BR15" s="44"/>
      <c r="BS15" s="40"/>
      <c r="BT15" s="31"/>
      <c r="BU15" s="31">
        <f>IFERROR(ROUND((BU6/BZ6),2)*60,0)</f>
        <v>0</v>
      </c>
      <c r="BV15" s="31">
        <f>IFERROR(ROUND((BV6/BZ6),2)*60,0)</f>
        <v>0</v>
      </c>
      <c r="BW15" s="31">
        <f>IFERROR(ROUND((BW6/BZ6),2)*60,0)</f>
        <v>0</v>
      </c>
      <c r="BX15" s="31">
        <f>IFERROR(ROUND((BX6/BZ6),2)*60,0)</f>
        <v>0</v>
      </c>
      <c r="BY15" s="43"/>
      <c r="BZ15" s="44"/>
      <c r="CA15" s="44"/>
      <c r="CB15" s="44"/>
      <c r="CC15" s="40"/>
      <c r="CD15" s="31"/>
      <c r="CE15" s="31">
        <f>IFERROR(ROUND((CE6/CJ6),2)*60,0)</f>
        <v>0</v>
      </c>
      <c r="CF15" s="31">
        <f>IFERROR(ROUND((CF6/CJ6),2)*60,0)</f>
        <v>0</v>
      </c>
      <c r="CG15" s="31">
        <f>IFERROR(ROUND((CG6/CJ6),2)*60,0)</f>
        <v>0</v>
      </c>
      <c r="CH15" s="31">
        <f>IFERROR(ROUND((CH6/CJ6),2)*60,0)</f>
        <v>256.2</v>
      </c>
      <c r="CI15" s="43"/>
      <c r="CJ15" s="44"/>
      <c r="CK15" s="44"/>
      <c r="CL15" s="44"/>
      <c r="CM15" s="40"/>
      <c r="CN15" s="31"/>
      <c r="CO15" s="31">
        <f>IFERROR(ROUND((CO6/CT6),2)*60,0)</f>
        <v>0</v>
      </c>
      <c r="CP15" s="31">
        <f>IFERROR(ROUND((CP6/CT6),2)*60,0)</f>
        <v>0</v>
      </c>
      <c r="CQ15" s="31">
        <f>IFERROR(ROUND((CQ6/CT6),2)*60,0)</f>
        <v>0</v>
      </c>
      <c r="CR15" s="31">
        <f>IFERROR(ROUND((CR6/CT6),2)*60,0)</f>
        <v>0</v>
      </c>
      <c r="CS15" s="43"/>
      <c r="CT15" s="44"/>
      <c r="CU15" s="44"/>
      <c r="CV15" s="44"/>
      <c r="CW15" s="40"/>
      <c r="CX15" s="31"/>
      <c r="CY15" s="31">
        <f>IFERROR(ROUND((CY6/DD6),2)*60,0)</f>
        <v>0</v>
      </c>
      <c r="CZ15" s="31">
        <f>IFERROR(ROUND((CZ6/DD6),2)*60,0)</f>
        <v>0</v>
      </c>
      <c r="DA15" s="31">
        <f>IFERROR(ROUND((DA6/DD6),2)*60,0)</f>
        <v>0</v>
      </c>
      <c r="DB15" s="31">
        <f>IFERROR(ROUND((DB6/DD6),2)*60,0)</f>
        <v>0</v>
      </c>
      <c r="DC15" s="43"/>
      <c r="DD15" s="44"/>
      <c r="DE15" s="44"/>
      <c r="DF15" s="44"/>
      <c r="DG15" s="40"/>
      <c r="DH15" s="31"/>
      <c r="DI15" s="31">
        <f>IFERROR(ROUND((DI6/DN6),2)*60,0)</f>
        <v>0</v>
      </c>
      <c r="DJ15" s="31">
        <f>IFERROR(ROUND((DJ6/DN6),2)*60,0)</f>
        <v>0</v>
      </c>
      <c r="DK15" s="31">
        <f>IFERROR(ROUND((DK6/DN6),2)*60,0)</f>
        <v>0</v>
      </c>
      <c r="DL15" s="31">
        <f>IFERROR(ROUND((DL6/DN6),2)*60,0)</f>
        <v>0</v>
      </c>
      <c r="DM15" s="43"/>
      <c r="DN15" s="44"/>
      <c r="DO15" s="44"/>
      <c r="DP15" s="44"/>
      <c r="DQ15" s="40"/>
      <c r="DR15" s="31"/>
      <c r="DS15" s="31">
        <f>IFERROR(ROUND((DS6/DX6),2)*60,0)</f>
        <v>0</v>
      </c>
      <c r="DT15" s="31">
        <f>IFERROR(ROUND((DT6/DX6),2)*60,0)</f>
        <v>0</v>
      </c>
      <c r="DU15" s="31">
        <f>IFERROR(ROUND((DU6/DX6),2)*60,0)</f>
        <v>0</v>
      </c>
      <c r="DV15" s="31">
        <f>IFERROR(ROUND((DV6/DX6),2)*60,0)</f>
        <v>0</v>
      </c>
      <c r="DW15" s="43"/>
      <c r="DX15" s="44"/>
      <c r="DY15" s="44"/>
      <c r="DZ15" s="44"/>
      <c r="EA15" s="40"/>
      <c r="EB15" s="31"/>
      <c r="EC15" s="31">
        <f>IFERROR(ROUND((EC6/EH6),2)*60,0)</f>
        <v>0</v>
      </c>
      <c r="ED15" s="31">
        <f>IFERROR(ROUND((ED6/EH6),2)*60,0)</f>
        <v>0</v>
      </c>
      <c r="EE15" s="31">
        <f>IFERROR(ROUND((EE6/EH6),2)*60,0)</f>
        <v>0</v>
      </c>
      <c r="EF15" s="31">
        <f>IFERROR(ROUND((EF6/EH6),2)*60,0)</f>
        <v>0</v>
      </c>
      <c r="EG15" s="43"/>
      <c r="EH15" s="44"/>
      <c r="EI15" s="44"/>
      <c r="EJ15" s="44"/>
      <c r="EK15" s="40"/>
      <c r="EM15" s="41"/>
      <c r="EN15" s="41"/>
      <c r="EO15" s="41"/>
      <c r="EP15" s="41"/>
      <c r="EV15" s="41"/>
      <c r="EW15" s="41"/>
      <c r="EX15" s="41"/>
      <c r="EY15" s="41"/>
    </row>
    <row r="16" spans="1:277" x14ac:dyDescent="0.25">
      <c r="A16" s="91" t="s">
        <v>39</v>
      </c>
      <c r="B16" s="91"/>
      <c r="C16" s="42">
        <f>ROUND((C8+C9)/$B$23,2)</f>
        <v>21.47</v>
      </c>
      <c r="D16" s="71">
        <f t="shared" ref="D16:F16" si="95">ROUND((D8+D9)/$B$23,2)</f>
        <v>1.8</v>
      </c>
      <c r="E16" s="71">
        <f t="shared" si="95"/>
        <v>0.86</v>
      </c>
      <c r="F16" s="71">
        <f t="shared" si="95"/>
        <v>22.97</v>
      </c>
      <c r="G16" s="23"/>
      <c r="K16" s="37"/>
      <c r="L16" s="42"/>
      <c r="M16" s="71">
        <f>ROUND((M8+M9)/$B$23,2)</f>
        <v>38.450000000000003</v>
      </c>
      <c r="N16" s="71">
        <f t="shared" ref="N16:P16" si="96">ROUND((N8+N9)/$B$23,2)</f>
        <v>3.78</v>
      </c>
      <c r="O16" s="71">
        <f t="shared" si="96"/>
        <v>2.2400000000000002</v>
      </c>
      <c r="P16" s="71">
        <f t="shared" si="96"/>
        <v>7.66</v>
      </c>
      <c r="Q16" s="23"/>
      <c r="U16" s="37"/>
      <c r="V16" s="42"/>
      <c r="W16" s="71">
        <f>ROUND((W8+W9)/$B$23,2)</f>
        <v>19.77</v>
      </c>
      <c r="X16" s="71">
        <f t="shared" ref="X16:Z16" si="97">ROUND((X8+X9)/$B$23,2)</f>
        <v>3.78</v>
      </c>
      <c r="Y16" s="71">
        <f t="shared" si="97"/>
        <v>2.2400000000000002</v>
      </c>
      <c r="Z16" s="71">
        <f t="shared" si="97"/>
        <v>10.72</v>
      </c>
      <c r="AA16" s="23"/>
      <c r="AE16" s="37"/>
      <c r="AF16" s="42"/>
      <c r="AG16" s="71">
        <f>ROUND((AG8+AG9)/$B$23,2)</f>
        <v>29.95</v>
      </c>
      <c r="AH16" s="71">
        <f t="shared" ref="AH16:AJ16" si="98">ROUND((AH8+AH9)/$B$23,2)</f>
        <v>2.5</v>
      </c>
      <c r="AI16" s="71">
        <f t="shared" si="98"/>
        <v>1.55</v>
      </c>
      <c r="AJ16" s="71">
        <f t="shared" si="98"/>
        <v>15.31</v>
      </c>
      <c r="AK16" s="45"/>
      <c r="AL16" s="38"/>
      <c r="AM16" s="38"/>
      <c r="AN16" s="38"/>
      <c r="AO16" s="37"/>
      <c r="AP16" s="42"/>
      <c r="AQ16" s="71">
        <f>ROUND((AQ8+AQ9)/$B$23,2)</f>
        <v>36.799999999999997</v>
      </c>
      <c r="AR16" s="71">
        <f t="shared" ref="AR16:AT16" si="99">ROUND((AR8+AR9)/$B$23,2)</f>
        <v>3.49</v>
      </c>
      <c r="AS16" s="71">
        <f t="shared" si="99"/>
        <v>1.43</v>
      </c>
      <c r="AT16" s="71">
        <f t="shared" si="99"/>
        <v>9.19</v>
      </c>
      <c r="AU16" s="23"/>
      <c r="AY16" s="37"/>
      <c r="AZ16" s="42"/>
      <c r="BA16" s="71">
        <f>ROUND((BA8+BA9)/$B$23,2)</f>
        <v>31.18</v>
      </c>
      <c r="BB16" s="71">
        <f t="shared" ref="BB16:BD16" si="100">ROUND((BB8+BB9)/$B$23,2)</f>
        <v>4.04</v>
      </c>
      <c r="BC16" s="71">
        <f t="shared" si="100"/>
        <v>1.42</v>
      </c>
      <c r="BD16" s="71">
        <f t="shared" si="100"/>
        <v>7.66</v>
      </c>
      <c r="BE16" s="23"/>
      <c r="BI16" s="37"/>
      <c r="BJ16" s="42"/>
      <c r="BK16" s="71">
        <f>ROUND((BK8+BK9)/$B$23,2)</f>
        <v>25.88</v>
      </c>
      <c r="BL16" s="71">
        <f t="shared" ref="BL16:BN16" si="101">ROUND((BL8+BL9)/$B$23,2)</f>
        <v>3.02</v>
      </c>
      <c r="BM16" s="71">
        <f t="shared" si="101"/>
        <v>1.31</v>
      </c>
      <c r="BN16" s="71">
        <f t="shared" si="101"/>
        <v>15.31</v>
      </c>
      <c r="BO16" s="23"/>
      <c r="BS16" s="37"/>
      <c r="BT16" s="42"/>
      <c r="BU16" s="71">
        <f>ROUND((BU8+BU9)/$B$23,2)</f>
        <v>13.69</v>
      </c>
      <c r="BV16" s="71">
        <f t="shared" ref="BV16:BX16" si="102">ROUND((BV8+BV9)/$B$23,2)</f>
        <v>0.86</v>
      </c>
      <c r="BW16" s="71">
        <f t="shared" si="102"/>
        <v>0.71</v>
      </c>
      <c r="BX16" s="71">
        <f t="shared" si="102"/>
        <v>7.66</v>
      </c>
      <c r="BY16" s="45"/>
      <c r="BZ16" s="38"/>
      <c r="CA16" s="38"/>
      <c r="CB16" s="38"/>
      <c r="CC16" s="37"/>
      <c r="CD16" s="42"/>
      <c r="CE16" s="71">
        <f>ROUND((CE8+CE9)/$B$23,2)</f>
        <v>22.53</v>
      </c>
      <c r="CF16" s="71">
        <f t="shared" ref="CF16:CH16" si="103">ROUND((CF8+CF9)/$B$23,2)</f>
        <v>3.06</v>
      </c>
      <c r="CG16" s="71">
        <f t="shared" si="103"/>
        <v>0.91</v>
      </c>
      <c r="CH16" s="71">
        <f t="shared" si="103"/>
        <v>9.19</v>
      </c>
      <c r="CI16" s="23"/>
      <c r="CM16" s="37"/>
      <c r="CN16" s="42"/>
      <c r="CO16" s="71">
        <f>ROUND((CO8+CO9)/$B$23,2)</f>
        <v>17.11</v>
      </c>
      <c r="CP16" s="71">
        <f t="shared" ref="CP16:CR16" si="104">ROUND((CP8+CP9)/$B$23,2)</f>
        <v>2.36</v>
      </c>
      <c r="CQ16" s="71">
        <f t="shared" si="104"/>
        <v>0.81</v>
      </c>
      <c r="CR16" s="71">
        <f t="shared" si="104"/>
        <v>5.36</v>
      </c>
      <c r="CS16" s="23"/>
      <c r="CW16" s="37"/>
      <c r="CX16" s="42"/>
      <c r="CY16" s="71">
        <f>ROUND((CY8+CY9)/$B$23,2)</f>
        <v>36.549999999999997</v>
      </c>
      <c r="CZ16" s="71">
        <f t="shared" ref="CZ16:DB16" si="105">ROUND((CZ8+CZ9)/$B$23,2)</f>
        <v>4.45</v>
      </c>
      <c r="DA16" s="71">
        <f t="shared" si="105"/>
        <v>1.97</v>
      </c>
      <c r="DB16" s="71">
        <f t="shared" si="105"/>
        <v>7.66</v>
      </c>
      <c r="DC16" s="23"/>
      <c r="DG16" s="37"/>
      <c r="DH16" s="42"/>
      <c r="DI16" s="71">
        <f>ROUND((DI8+DI9)/$B$23,2)</f>
        <v>10.58</v>
      </c>
      <c r="DJ16" s="71">
        <f t="shared" ref="DJ16:DL16" si="106">ROUND((DJ8+DJ9)/$B$23,2)</f>
        <v>0.52</v>
      </c>
      <c r="DK16" s="71">
        <f t="shared" si="106"/>
        <v>0.96</v>
      </c>
      <c r="DL16" s="71">
        <f t="shared" si="106"/>
        <v>7.66</v>
      </c>
      <c r="DM16" s="45"/>
      <c r="DN16" s="38"/>
      <c r="DO16" s="38"/>
      <c r="DP16" s="38"/>
      <c r="DQ16" s="37"/>
      <c r="DR16" s="42"/>
      <c r="DS16" s="71">
        <f>ROUND((DS8+DS9)/$B$23,2)</f>
        <v>31.21</v>
      </c>
      <c r="DT16" s="71">
        <f t="shared" ref="DT16:DV16" si="107">ROUND((DT8+DT9)/$B$23,2)</f>
        <v>2.38</v>
      </c>
      <c r="DU16" s="71">
        <f t="shared" si="107"/>
        <v>1.32</v>
      </c>
      <c r="DV16" s="71">
        <f t="shared" si="107"/>
        <v>7.66</v>
      </c>
      <c r="DW16" s="23"/>
      <c r="EA16" s="37"/>
      <c r="EB16" s="42"/>
      <c r="EC16" s="71">
        <f>ROUND((EC8+EC9)/$B$23,2)</f>
        <v>17.3</v>
      </c>
      <c r="ED16" s="71">
        <f t="shared" ref="ED16:EF16" si="108">ROUND((ED8+ED9)/$B$23,2)</f>
        <v>1.88</v>
      </c>
      <c r="EE16" s="71">
        <f t="shared" si="108"/>
        <v>0.85</v>
      </c>
      <c r="EF16" s="71">
        <f t="shared" si="108"/>
        <v>7.66</v>
      </c>
      <c r="EG16" s="23"/>
      <c r="EK16" s="37"/>
      <c r="EM16" s="41"/>
      <c r="EN16" s="41"/>
      <c r="EO16" s="41"/>
      <c r="EP16" s="41"/>
      <c r="EV16" s="41"/>
      <c r="EW16" s="41"/>
      <c r="EX16" s="41"/>
      <c r="EY16" s="41"/>
    </row>
    <row r="18" spans="1:11" x14ac:dyDescent="0.25">
      <c r="F18" s="73" t="s">
        <v>81</v>
      </c>
      <c r="G18" s="73"/>
      <c r="H18" s="73"/>
      <c r="I18" s="73"/>
      <c r="J18" s="73"/>
      <c r="K18" s="73"/>
    </row>
    <row r="19" spans="1:11" x14ac:dyDescent="0.25">
      <c r="A19" t="s">
        <v>49</v>
      </c>
      <c r="B19">
        <v>150</v>
      </c>
      <c r="D19" t="s">
        <v>74</v>
      </c>
      <c r="F19" s="73" t="s">
        <v>90</v>
      </c>
      <c r="G19" s="73"/>
      <c r="H19" s="73" t="s">
        <v>89</v>
      </c>
      <c r="I19" s="73"/>
      <c r="J19" s="73" t="s">
        <v>85</v>
      </c>
      <c r="K19" s="73"/>
    </row>
    <row r="20" spans="1:11" x14ac:dyDescent="0.25">
      <c r="A20" t="s">
        <v>53</v>
      </c>
      <c r="B20">
        <v>49</v>
      </c>
      <c r="D20" t="s">
        <v>75</v>
      </c>
      <c r="F20">
        <f>ROUND(AVERAGE($AL$11,$AL$12,$AV$11,$AV$12,$BF$11,$BF$12,$CJ$11,$CJ$12),1)</f>
        <v>52.4</v>
      </c>
      <c r="G20">
        <f>ROUND(_xlfn.STDEV.P($AL$11,$AL$12,$AV$11,$AV$12,$BF$11,$BF$12,$CJ$11,$CJ$12),1)</f>
        <v>6.8</v>
      </c>
      <c r="H20">
        <f>ROUND(AVERAGE($H$11,$R$12,$AB$11,$BZ$11,$CT$11,$DN$11,$EH$11),1)</f>
        <v>56.7</v>
      </c>
      <c r="I20">
        <f>ROUND(_xlfn.STDEV.P($H$11,$R$12,$AB$11,$BZ$11,$CT$11,$DN$11,$EH$11),1)</f>
        <v>5.0999999999999996</v>
      </c>
      <c r="J20">
        <v>0</v>
      </c>
      <c r="K20">
        <v>0</v>
      </c>
    </row>
    <row r="21" spans="1:11" x14ac:dyDescent="0.25">
      <c r="D21" t="s">
        <v>77</v>
      </c>
      <c r="F21">
        <f>ROUND(AVERAGE($AO$11,$AY$11,$BI$11,$CM$11),1)</f>
        <v>82.5</v>
      </c>
      <c r="G21">
        <f>ROUND(_xlfn.STDEV.P($AO$11,$AY$11,$BI$11,$CM$11),1)</f>
        <v>8.6999999999999993</v>
      </c>
      <c r="H21">
        <f>ROUND(AVERAGE($K$11,$U$11,$AE$11,$CC$11,$CW$11,$DQ$11,$EK$11),1)</f>
        <v>79.400000000000006</v>
      </c>
      <c r="I21">
        <f>ROUND(_xlfn.STDEV.P($K$11,$U$11,$AE$11,$CC$11,$CW$11,$DQ$11,$EK$11),1)</f>
        <v>30.2</v>
      </c>
      <c r="J21">
        <v>0</v>
      </c>
      <c r="K21">
        <v>0</v>
      </c>
    </row>
    <row r="22" spans="1:11" x14ac:dyDescent="0.25">
      <c r="D22" t="s">
        <v>76</v>
      </c>
      <c r="F22">
        <f>ROUND(AVERAGE($AL$10,$AV$10,$BF$10,$CJ$10),1)</f>
        <v>265.3</v>
      </c>
      <c r="G22">
        <f>ROUND(_xlfn.STDEV.P($AL$10,$AV$10,$BF$10,$CJ$10),1)</f>
        <v>36.4</v>
      </c>
      <c r="H22">
        <f>ROUND(AVERAGE($H$10,$R$10,$AB$10,$BZ$10,$CT$10,$EH$10),1)</f>
        <v>211.7</v>
      </c>
      <c r="I22">
        <f>ROUND(_xlfn.STDEV.P($H$10,$R$10,$AB$10,$BZ$10,$CT$10,$EH$10),1)</f>
        <v>43</v>
      </c>
      <c r="J22">
        <v>0</v>
      </c>
      <c r="K22">
        <v>0</v>
      </c>
    </row>
    <row r="23" spans="1:11" x14ac:dyDescent="0.25">
      <c r="A23" t="s">
        <v>7</v>
      </c>
      <c r="B23">
        <v>65.3</v>
      </c>
      <c r="D23" t="s">
        <v>78</v>
      </c>
      <c r="F23">
        <f>ROUND(AVERAGE($AH$11,$AR$11,$BB$11,$CF$11),1)</f>
        <v>9.5</v>
      </c>
      <c r="G23">
        <f>ROUND(_xlfn.STDEV.P($AH$11,$AR$11,$BB$11,$CF$11),1)</f>
        <v>1.4</v>
      </c>
      <c r="H23">
        <f>ROUND(AVERAGE($D$11,$N$11,$X$11,$BV$11,$CP$11,$DJ$11,$ED$11),1)</f>
        <v>8.1999999999999993</v>
      </c>
      <c r="I23">
        <f>ROUND(_xlfn.STDEV.P($D$11,$N$11,$X$11,$BV$11,$CP$11,$DJ$11,$ED$11),1)</f>
        <v>2.1</v>
      </c>
      <c r="J23">
        <f>ROUND(AVERAGE($BL$11,$CZ$11,$DT$11),1)</f>
        <v>10</v>
      </c>
      <c r="K23">
        <f>ROUND(_xlfn.STDEV.P($BL$11,$CZ$11,$DT$11),1)</f>
        <v>1.1000000000000001</v>
      </c>
    </row>
    <row r="24" spans="1:11" x14ac:dyDescent="0.25">
      <c r="D24" t="s">
        <v>79</v>
      </c>
      <c r="F24">
        <f>ROUND(AVERAGE(AI11,AS11,BC11,CG11),1)</f>
        <v>2.8</v>
      </c>
      <c r="G24">
        <f>ROUND(_xlfn.STDEV.P(AI11,AS11,BC11,CG11),1)</f>
        <v>0.2</v>
      </c>
      <c r="H24">
        <f>ROUND(AVERAGE(E11,O11,Y11,BW11,CQ11,DK11,EE11),1)</f>
        <v>3.4</v>
      </c>
      <c r="I24">
        <f>ROUND(_xlfn.STDEV.P(E11,O11,Y11,BW11,CQ11,DK11,EE11),1)</f>
        <v>0.5</v>
      </c>
      <c r="J24">
        <f>ROUND(AVERAGE(BM11,DA11,DU11),1)</f>
        <v>3.2</v>
      </c>
      <c r="K24">
        <f>ROUND(_xlfn.STDEV.P(BM11,DA11,DU11),1)</f>
        <v>0.5</v>
      </c>
    </row>
    <row r="25" spans="1:11" x14ac:dyDescent="0.25">
      <c r="D25" t="s">
        <v>80</v>
      </c>
      <c r="F25">
        <f>ROUND(AVERAGE(AG11,AQ11,BA11,CE11),1)</f>
        <v>75.2</v>
      </c>
      <c r="G25">
        <f>ROUND(_xlfn.STDEV.P(AG11,AQ11,BA11,CE11),1)</f>
        <v>7.9</v>
      </c>
      <c r="H25">
        <f>ROUND(AVERAGE(C11,M11,W11,BU11,CO11,DI11,EC11),1)</f>
        <v>74.5</v>
      </c>
      <c r="I25">
        <f>ROUND(_xlfn.STDEV.P(C11,M11,W11,BU11,CO11,DI11,EC11),1)</f>
        <v>8.9</v>
      </c>
      <c r="J25">
        <f>ROUND(AVERAGE(BK11,CY11,DS11),1)</f>
        <v>85.8</v>
      </c>
      <c r="K25">
        <f>ROUND(_xlfn.STDEV.P(BK11,CY11,DS11),1)</f>
        <v>3.7</v>
      </c>
    </row>
    <row r="26" spans="1:11" x14ac:dyDescent="0.25">
      <c r="D26" t="s">
        <v>87</v>
      </c>
      <c r="F26">
        <f>ROUND(AVERAGE($AN$11,$AX$11,$BH$11,$CL$11),1)</f>
        <v>371.3</v>
      </c>
      <c r="G26">
        <f>ROUND(_xlfn.STDEV.P($AN$11,$AX$11,$BH$11,$CL$11),1)</f>
        <v>12</v>
      </c>
      <c r="H26">
        <f>ROUND(AVERAGE($J$11,$T$11,$AD$11,$CB$11,$CV$11,$DP$11,$EJ$11),1)</f>
        <v>384.8</v>
      </c>
      <c r="I26">
        <f>ROUND(_xlfn.STDEV.P($J$11,$T$11,$AD$11,$CB$11,$CV$11,$DP$11,$EJ$11),1)</f>
        <v>29.1</v>
      </c>
      <c r="J26">
        <v>0</v>
      </c>
      <c r="K26">
        <v>0</v>
      </c>
    </row>
    <row r="27" spans="1:11" x14ac:dyDescent="0.25">
      <c r="D27" t="s">
        <v>82</v>
      </c>
      <c r="F27">
        <f>ROUND(AVERAGE(AN12,AX12,BH12,CL12),1)</f>
        <v>5.7</v>
      </c>
      <c r="G27">
        <f>ROUND(_xlfn.STDEV.P(AN12,AX12,BH12,CL12),1)</f>
        <v>0.2</v>
      </c>
      <c r="H27">
        <f>ROUND(AVERAGE(J12,T12,AD12,CB12,CV12,DP12,EJ12),1)</f>
        <v>5.9</v>
      </c>
      <c r="I27">
        <f>ROUND(_xlfn.STDEV.P(J12,T12,AD12,CB12,CV12,DP12,EJ12),1)</f>
        <v>0.5</v>
      </c>
      <c r="J27">
        <v>0</v>
      </c>
      <c r="K27">
        <v>0</v>
      </c>
    </row>
  </sheetData>
  <mergeCells count="53">
    <mergeCell ref="DC14:DG14"/>
    <mergeCell ref="DM14:DQ14"/>
    <mergeCell ref="DW14:EA14"/>
    <mergeCell ref="EG14:EK14"/>
    <mergeCell ref="A16:B16"/>
    <mergeCell ref="AU14:AY14"/>
    <mergeCell ref="BE14:BI14"/>
    <mergeCell ref="BO14:BS14"/>
    <mergeCell ref="BY14:CC14"/>
    <mergeCell ref="CI14:CM14"/>
    <mergeCell ref="CS14:CW14"/>
    <mergeCell ref="A14:B14"/>
    <mergeCell ref="G14:K14"/>
    <mergeCell ref="Q14:U14"/>
    <mergeCell ref="AA14:AE14"/>
    <mergeCell ref="AK14:AO14"/>
    <mergeCell ref="EB6:EB7"/>
    <mergeCell ref="A8:A9"/>
    <mergeCell ref="A10:B10"/>
    <mergeCell ref="A11:B11"/>
    <mergeCell ref="A12:B12"/>
    <mergeCell ref="BT6:BT7"/>
    <mergeCell ref="CD6:CD7"/>
    <mergeCell ref="CN6:CN7"/>
    <mergeCell ref="CX6:CX7"/>
    <mergeCell ref="DH6:DH7"/>
    <mergeCell ref="DR6:DR7"/>
    <mergeCell ref="DR1:EA1"/>
    <mergeCell ref="EB1:EK1"/>
    <mergeCell ref="A6:A7"/>
    <mergeCell ref="B6:B7"/>
    <mergeCell ref="L6:L7"/>
    <mergeCell ref="V6:V7"/>
    <mergeCell ref="AF6:AF7"/>
    <mergeCell ref="AP6:AP7"/>
    <mergeCell ref="AZ6:AZ7"/>
    <mergeCell ref="BJ6:BJ7"/>
    <mergeCell ref="BJ1:BS1"/>
    <mergeCell ref="BT1:CC1"/>
    <mergeCell ref="CD1:CM1"/>
    <mergeCell ref="CN1:CW1"/>
    <mergeCell ref="CX1:DG1"/>
    <mergeCell ref="DH1:DQ1"/>
    <mergeCell ref="F18:K18"/>
    <mergeCell ref="F19:G19"/>
    <mergeCell ref="H19:I19"/>
    <mergeCell ref="J19:K19"/>
    <mergeCell ref="AZ1:BI1"/>
    <mergeCell ref="B1:K1"/>
    <mergeCell ref="L1:U1"/>
    <mergeCell ref="V1:AE1"/>
    <mergeCell ref="AF1:AO1"/>
    <mergeCell ref="AP1:AY1"/>
  </mergeCells>
  <conditionalFormatting sqref="J13">
    <cfRule type="cellIs" dxfId="102" priority="57" operator="greaterThanOrEqual">
      <formula>75</formula>
    </cfRule>
  </conditionalFormatting>
  <conditionalFormatting sqref="H11">
    <cfRule type="cellIs" dxfId="101" priority="56" operator="greaterThanOrEqual">
      <formula>75</formula>
    </cfRule>
  </conditionalFormatting>
  <conditionalFormatting sqref="AN13">
    <cfRule type="cellIs" dxfId="100" priority="55" operator="greaterThanOrEqual">
      <formula>75</formula>
    </cfRule>
  </conditionalFormatting>
  <conditionalFormatting sqref="CB13">
    <cfRule type="cellIs" dxfId="99" priority="53" operator="greaterThanOrEqual">
      <formula>75</formula>
    </cfRule>
  </conditionalFormatting>
  <conditionalFormatting sqref="DP13">
    <cfRule type="cellIs" dxfId="98" priority="51" operator="greaterThanOrEqual">
      <formula>75</formula>
    </cfRule>
  </conditionalFormatting>
  <conditionalFormatting sqref="H12">
    <cfRule type="cellIs" dxfId="97" priority="49" operator="greaterThanOrEqual">
      <formula>75</formula>
    </cfRule>
  </conditionalFormatting>
  <conditionalFormatting sqref="T13">
    <cfRule type="cellIs" dxfId="96" priority="48" operator="greaterThanOrEqual">
      <formula>75</formula>
    </cfRule>
  </conditionalFormatting>
  <conditionalFormatting sqref="R11">
    <cfRule type="cellIs" dxfId="95" priority="47" operator="greaterThanOrEqual">
      <formula>75</formula>
    </cfRule>
  </conditionalFormatting>
  <conditionalFormatting sqref="R12">
    <cfRule type="cellIs" dxfId="94" priority="46" operator="greaterThanOrEqual">
      <formula>75</formula>
    </cfRule>
  </conditionalFormatting>
  <conditionalFormatting sqref="AD13">
    <cfRule type="cellIs" dxfId="93" priority="45" operator="greaterThanOrEqual">
      <formula>75</formula>
    </cfRule>
  </conditionalFormatting>
  <conditionalFormatting sqref="AB11">
    <cfRule type="cellIs" dxfId="92" priority="44" operator="greaterThanOrEqual">
      <formula>75</formula>
    </cfRule>
  </conditionalFormatting>
  <conditionalFormatting sqref="AB12">
    <cfRule type="cellIs" dxfId="91" priority="43" operator="greaterThanOrEqual">
      <formula>75</formula>
    </cfRule>
  </conditionalFormatting>
  <conditionalFormatting sqref="AX13">
    <cfRule type="cellIs" dxfId="90" priority="42" operator="greaterThanOrEqual">
      <formula>75</formula>
    </cfRule>
  </conditionalFormatting>
  <conditionalFormatting sqref="AV11">
    <cfRule type="cellIs" dxfId="89" priority="41" operator="greaterThanOrEqual">
      <formula>75</formula>
    </cfRule>
  </conditionalFormatting>
  <conditionalFormatting sqref="AV12">
    <cfRule type="cellIs" dxfId="88" priority="40" operator="greaterThanOrEqual">
      <formula>75</formula>
    </cfRule>
  </conditionalFormatting>
  <conditionalFormatting sqref="BH13">
    <cfRule type="cellIs" dxfId="87" priority="39" operator="greaterThanOrEqual">
      <formula>75</formula>
    </cfRule>
  </conditionalFormatting>
  <conditionalFormatting sqref="BF11">
    <cfRule type="cellIs" dxfId="86" priority="38" operator="greaterThanOrEqual">
      <formula>75</formula>
    </cfRule>
  </conditionalFormatting>
  <conditionalFormatting sqref="BF12">
    <cfRule type="cellIs" dxfId="85" priority="37" operator="greaterThanOrEqual">
      <formula>75</formula>
    </cfRule>
  </conditionalFormatting>
  <conditionalFormatting sqref="BR12:BR13">
    <cfRule type="cellIs" dxfId="84" priority="36" operator="greaterThanOrEqual">
      <formula>75</formula>
    </cfRule>
  </conditionalFormatting>
  <conditionalFormatting sqref="BP11">
    <cfRule type="cellIs" dxfId="83" priority="35" operator="greaterThanOrEqual">
      <formula>75</formula>
    </cfRule>
  </conditionalFormatting>
  <conditionalFormatting sqref="BP12">
    <cfRule type="cellIs" dxfId="82" priority="34" operator="greaterThanOrEqual">
      <formula>75</formula>
    </cfRule>
  </conditionalFormatting>
  <conditionalFormatting sqref="CL13">
    <cfRule type="cellIs" dxfId="81" priority="33" operator="greaterThanOrEqual">
      <formula>75</formula>
    </cfRule>
  </conditionalFormatting>
  <conditionalFormatting sqref="CJ11">
    <cfRule type="cellIs" dxfId="80" priority="32" operator="greaterThanOrEqual">
      <formula>75</formula>
    </cfRule>
  </conditionalFormatting>
  <conditionalFormatting sqref="CJ12">
    <cfRule type="cellIs" dxfId="79" priority="31" operator="greaterThanOrEqual">
      <formula>75</formula>
    </cfRule>
  </conditionalFormatting>
  <conditionalFormatting sqref="CV13">
    <cfRule type="cellIs" dxfId="78" priority="30" operator="greaterThanOrEqual">
      <formula>75</formula>
    </cfRule>
  </conditionalFormatting>
  <conditionalFormatting sqref="CT11">
    <cfRule type="cellIs" dxfId="77" priority="29" operator="greaterThanOrEqual">
      <formula>75</formula>
    </cfRule>
  </conditionalFormatting>
  <conditionalFormatting sqref="CT12">
    <cfRule type="cellIs" dxfId="76" priority="28" operator="greaterThanOrEqual">
      <formula>75</formula>
    </cfRule>
  </conditionalFormatting>
  <conditionalFormatting sqref="DF12:DF13">
    <cfRule type="cellIs" dxfId="75" priority="27" operator="greaterThanOrEqual">
      <formula>75</formula>
    </cfRule>
  </conditionalFormatting>
  <conditionalFormatting sqref="DD11">
    <cfRule type="cellIs" dxfId="74" priority="26" operator="greaterThanOrEqual">
      <formula>75</formula>
    </cfRule>
  </conditionalFormatting>
  <conditionalFormatting sqref="DD12">
    <cfRule type="cellIs" dxfId="73" priority="25" operator="greaterThanOrEqual">
      <formula>75</formula>
    </cfRule>
  </conditionalFormatting>
  <conditionalFormatting sqref="DZ13">
    <cfRule type="cellIs" dxfId="72" priority="24" operator="greaterThanOrEqual">
      <formula>75</formula>
    </cfRule>
  </conditionalFormatting>
  <conditionalFormatting sqref="DX11">
    <cfRule type="cellIs" dxfId="71" priority="23" operator="greaterThanOrEqual">
      <formula>75</formula>
    </cfRule>
  </conditionalFormatting>
  <conditionalFormatting sqref="DX12">
    <cfRule type="cellIs" dxfId="70" priority="22" operator="greaterThanOrEqual">
      <formula>75</formula>
    </cfRule>
  </conditionalFormatting>
  <conditionalFormatting sqref="EJ13">
    <cfRule type="cellIs" dxfId="69" priority="21" operator="greaterThanOrEqual">
      <formula>75</formula>
    </cfRule>
  </conditionalFormatting>
  <conditionalFormatting sqref="EH11">
    <cfRule type="cellIs" dxfId="68" priority="20" operator="greaterThanOrEqual">
      <formula>75</formula>
    </cfRule>
  </conditionalFormatting>
  <conditionalFormatting sqref="EH12">
    <cfRule type="cellIs" dxfId="67" priority="19" operator="greaterThanOrEqual">
      <formula>75</formula>
    </cfRule>
  </conditionalFormatting>
  <conditionalFormatting sqref="AL11">
    <cfRule type="cellIs" dxfId="66" priority="18" operator="greaterThanOrEqual">
      <formula>75</formula>
    </cfRule>
  </conditionalFormatting>
  <conditionalFormatting sqref="AL12">
    <cfRule type="cellIs" dxfId="65" priority="17" operator="greaterThanOrEqual">
      <formula>75</formula>
    </cfRule>
  </conditionalFormatting>
  <conditionalFormatting sqref="BZ11">
    <cfRule type="cellIs" dxfId="64" priority="16" operator="greaterThanOrEqual">
      <formula>75</formula>
    </cfRule>
  </conditionalFormatting>
  <conditionalFormatting sqref="BZ12">
    <cfRule type="cellIs" dxfId="63" priority="15" operator="greaterThanOrEqual">
      <formula>75</formula>
    </cfRule>
  </conditionalFormatting>
  <conditionalFormatting sqref="DN11">
    <cfRule type="cellIs" dxfId="62" priority="14" operator="greaterThanOrEqual">
      <formula>75</formula>
    </cfRule>
  </conditionalFormatting>
  <conditionalFormatting sqref="DN12">
    <cfRule type="cellIs" dxfId="61" priority="13" operator="greaterThanOrEqual">
      <formula>75</formula>
    </cfRule>
  </conditionalFormatting>
  <conditionalFormatting sqref="J12">
    <cfRule type="cellIs" dxfId="60" priority="12" operator="greaterThanOrEqual">
      <formula>75</formula>
    </cfRule>
  </conditionalFormatting>
  <conditionalFormatting sqref="T12">
    <cfRule type="cellIs" dxfId="59" priority="11" operator="greaterThanOrEqual">
      <formula>75</formula>
    </cfRule>
  </conditionalFormatting>
  <conditionalFormatting sqref="AD12">
    <cfRule type="cellIs" dxfId="58" priority="10" operator="greaterThanOrEqual">
      <formula>75</formula>
    </cfRule>
  </conditionalFormatting>
  <conditionalFormatting sqref="AN12">
    <cfRule type="cellIs" dxfId="57" priority="9" operator="greaterThanOrEqual">
      <formula>75</formula>
    </cfRule>
  </conditionalFormatting>
  <conditionalFormatting sqref="AX12">
    <cfRule type="cellIs" dxfId="56" priority="8" operator="greaterThanOrEqual">
      <formula>75</formula>
    </cfRule>
  </conditionalFormatting>
  <conditionalFormatting sqref="BH12">
    <cfRule type="cellIs" dxfId="55" priority="7" operator="greaterThanOrEqual">
      <formula>75</formula>
    </cfRule>
  </conditionalFormatting>
  <conditionalFormatting sqref="CB12">
    <cfRule type="cellIs" dxfId="54" priority="6" operator="greaterThanOrEqual">
      <formula>75</formula>
    </cfRule>
  </conditionalFormatting>
  <conditionalFormatting sqref="CL12">
    <cfRule type="cellIs" dxfId="53" priority="5" operator="greaterThanOrEqual">
      <formula>75</formula>
    </cfRule>
  </conditionalFormatting>
  <conditionalFormatting sqref="CV12">
    <cfRule type="cellIs" dxfId="52" priority="4" operator="greaterThanOrEqual">
      <formula>75</formula>
    </cfRule>
  </conditionalFormatting>
  <conditionalFormatting sqref="DP12">
    <cfRule type="cellIs" dxfId="51" priority="3" operator="greaterThanOrEqual">
      <formula>75</formula>
    </cfRule>
  </conditionalFormatting>
  <conditionalFormatting sqref="DZ12">
    <cfRule type="cellIs" dxfId="50" priority="2" operator="greaterThanOrEqual">
      <formula>75</formula>
    </cfRule>
  </conditionalFormatting>
  <conditionalFormatting sqref="EJ12">
    <cfRule type="cellIs" dxfId="49" priority="1" operator="greaterThanOrEqual">
      <formula>75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Q27"/>
  <sheetViews>
    <sheetView topLeftCell="A7" zoomScale="80" zoomScaleNormal="80" workbookViewId="0">
      <selection activeCell="D18" sqref="D18:K27"/>
    </sheetView>
  </sheetViews>
  <sheetFormatPr defaultRowHeight="15" x14ac:dyDescent="0.25"/>
  <cols>
    <col min="1" max="1" width="8.5703125" customWidth="1"/>
    <col min="2" max="2" width="10.5703125" bestFit="1" customWidth="1"/>
    <col min="3" max="3" width="18.5703125" bestFit="1" customWidth="1"/>
    <col min="4" max="4" width="14" bestFit="1" customWidth="1"/>
    <col min="5" max="5" width="13.7109375" bestFit="1" customWidth="1"/>
    <col min="6" max="6" width="14" bestFit="1" customWidth="1"/>
    <col min="7" max="11" width="13.7109375" customWidth="1"/>
    <col min="12" max="12" width="10.5703125" bestFit="1" customWidth="1"/>
    <col min="13" max="13" width="18.5703125" bestFit="1" customWidth="1"/>
    <col min="14" max="14" width="14" bestFit="1" customWidth="1"/>
    <col min="15" max="15" width="13.7109375" bestFit="1" customWidth="1"/>
    <col min="16" max="16" width="14" bestFit="1" customWidth="1"/>
    <col min="17" max="21" width="13.7109375" customWidth="1"/>
    <col min="22" max="22" width="10.5703125" bestFit="1" customWidth="1"/>
    <col min="23" max="23" width="18.5703125" bestFit="1" customWidth="1"/>
    <col min="24" max="24" width="14" bestFit="1" customWidth="1"/>
    <col min="25" max="25" width="13.7109375" bestFit="1" customWidth="1"/>
    <col min="26" max="26" width="14" bestFit="1" customWidth="1"/>
    <col min="27" max="31" width="13.7109375" customWidth="1"/>
    <col min="32" max="32" width="10.5703125" bestFit="1" customWidth="1"/>
    <col min="33" max="33" width="18.5703125" bestFit="1" customWidth="1"/>
    <col min="34" max="34" width="14" bestFit="1" customWidth="1"/>
    <col min="35" max="35" width="13.7109375" bestFit="1" customWidth="1"/>
    <col min="36" max="36" width="14" bestFit="1" customWidth="1"/>
    <col min="37" max="41" width="13.7109375" customWidth="1"/>
    <col min="42" max="42" width="10.5703125" bestFit="1" customWidth="1"/>
    <col min="43" max="43" width="18.5703125" bestFit="1" customWidth="1"/>
    <col min="44" max="44" width="14" bestFit="1" customWidth="1"/>
    <col min="45" max="45" width="13.7109375" bestFit="1" customWidth="1"/>
    <col min="46" max="46" width="14" bestFit="1" customWidth="1"/>
    <col min="47" max="51" width="13.7109375" customWidth="1"/>
    <col min="52" max="52" width="10.5703125" bestFit="1" customWidth="1"/>
    <col min="53" max="53" width="18.5703125" bestFit="1" customWidth="1"/>
    <col min="54" max="54" width="14" bestFit="1" customWidth="1"/>
    <col min="55" max="55" width="13.7109375" bestFit="1" customWidth="1"/>
    <col min="56" max="56" width="14" bestFit="1" customWidth="1"/>
    <col min="57" max="61" width="13.7109375" customWidth="1"/>
    <col min="62" max="62" width="10.5703125" bestFit="1" customWidth="1"/>
    <col min="63" max="63" width="18.5703125" bestFit="1" customWidth="1"/>
    <col min="64" max="64" width="14" bestFit="1" customWidth="1"/>
    <col min="65" max="65" width="13.7109375" bestFit="1" customWidth="1"/>
    <col min="66" max="66" width="14" bestFit="1" customWidth="1"/>
    <col min="67" max="71" width="13.7109375" customWidth="1"/>
    <col min="72" max="72" width="10.5703125" bestFit="1" customWidth="1"/>
    <col min="73" max="73" width="18.5703125" bestFit="1" customWidth="1"/>
    <col min="74" max="74" width="14" bestFit="1" customWidth="1"/>
    <col min="75" max="75" width="13.7109375" bestFit="1" customWidth="1"/>
    <col min="76" max="76" width="14" bestFit="1" customWidth="1"/>
    <col min="77" max="81" width="13.7109375" customWidth="1"/>
    <col min="82" max="82" width="10.5703125" bestFit="1" customWidth="1"/>
    <col min="83" max="83" width="18.5703125" bestFit="1" customWidth="1"/>
    <col min="84" max="84" width="14" bestFit="1" customWidth="1"/>
    <col min="85" max="85" width="13.7109375" bestFit="1" customWidth="1"/>
    <col min="86" max="86" width="14" bestFit="1" customWidth="1"/>
    <col min="87" max="91" width="13.7109375" customWidth="1"/>
    <col min="92" max="92" width="10.5703125" bestFit="1" customWidth="1"/>
    <col min="93" max="93" width="18.5703125" bestFit="1" customWidth="1"/>
    <col min="94" max="94" width="14" bestFit="1" customWidth="1"/>
    <col min="95" max="95" width="13.7109375" bestFit="1" customWidth="1"/>
    <col min="96" max="96" width="14" bestFit="1" customWidth="1"/>
    <col min="97" max="101" width="13.7109375" customWidth="1"/>
    <col min="102" max="102" width="10.5703125" bestFit="1" customWidth="1"/>
    <col min="103" max="103" width="18.5703125" bestFit="1" customWidth="1"/>
    <col min="104" max="104" width="14" bestFit="1" customWidth="1"/>
    <col min="105" max="105" width="13.7109375" bestFit="1" customWidth="1"/>
    <col min="106" max="106" width="14" bestFit="1" customWidth="1"/>
    <col min="107" max="111" width="13.7109375" customWidth="1"/>
    <col min="112" max="112" width="10.5703125" bestFit="1" customWidth="1"/>
    <col min="113" max="113" width="18.5703125" bestFit="1" customWidth="1"/>
    <col min="114" max="114" width="14" bestFit="1" customWidth="1"/>
    <col min="115" max="115" width="13.7109375" bestFit="1" customWidth="1"/>
    <col min="116" max="116" width="14" bestFit="1" customWidth="1"/>
    <col min="117" max="121" width="13.7109375" customWidth="1"/>
    <col min="122" max="122" width="10.5703125" bestFit="1" customWidth="1"/>
    <col min="123" max="123" width="18.5703125" bestFit="1" customWidth="1"/>
    <col min="124" max="124" width="14" bestFit="1" customWidth="1"/>
    <col min="125" max="125" width="13.7109375" bestFit="1" customWidth="1"/>
    <col min="126" max="126" width="14" bestFit="1" customWidth="1"/>
    <col min="127" max="131" width="13.7109375" customWidth="1"/>
    <col min="132" max="132" width="10.5703125" bestFit="1" customWidth="1"/>
    <col min="133" max="133" width="18.5703125" bestFit="1" customWidth="1"/>
    <col min="134" max="134" width="14" bestFit="1" customWidth="1"/>
    <col min="135" max="135" width="13.7109375" bestFit="1" customWidth="1"/>
    <col min="136" max="136" width="14" bestFit="1" customWidth="1"/>
    <col min="137" max="141" width="13.7109375" customWidth="1"/>
    <col min="142" max="277" width="9.140625" style="24"/>
  </cols>
  <sheetData>
    <row r="1" spans="1:277" x14ac:dyDescent="0.25">
      <c r="A1" s="6"/>
      <c r="B1" s="74" t="s">
        <v>25</v>
      </c>
      <c r="C1" s="74"/>
      <c r="D1" s="74"/>
      <c r="E1" s="74"/>
      <c r="F1" s="74"/>
      <c r="G1" s="74"/>
      <c r="H1" s="74"/>
      <c r="I1" s="74"/>
      <c r="J1" s="74"/>
      <c r="K1" s="74"/>
      <c r="L1" s="74" t="s">
        <v>24</v>
      </c>
      <c r="M1" s="74"/>
      <c r="N1" s="74"/>
      <c r="O1" s="74"/>
      <c r="P1" s="74"/>
      <c r="Q1" s="74"/>
      <c r="R1" s="74"/>
      <c r="S1" s="74"/>
      <c r="T1" s="74"/>
      <c r="U1" s="74"/>
      <c r="V1" s="74" t="s">
        <v>26</v>
      </c>
      <c r="W1" s="74"/>
      <c r="X1" s="74"/>
      <c r="Y1" s="74"/>
      <c r="Z1" s="74"/>
      <c r="AA1" s="74"/>
      <c r="AB1" s="74"/>
      <c r="AC1" s="74"/>
      <c r="AD1" s="74"/>
      <c r="AE1" s="74"/>
      <c r="AF1" s="74" t="s">
        <v>27</v>
      </c>
      <c r="AG1" s="74"/>
      <c r="AH1" s="74"/>
      <c r="AI1" s="74"/>
      <c r="AJ1" s="74"/>
      <c r="AK1" s="74"/>
      <c r="AL1" s="74"/>
      <c r="AM1" s="74"/>
      <c r="AN1" s="74"/>
      <c r="AO1" s="74"/>
      <c r="AP1" s="74" t="s">
        <v>28</v>
      </c>
      <c r="AQ1" s="74"/>
      <c r="AR1" s="74"/>
      <c r="AS1" s="74"/>
      <c r="AT1" s="74"/>
      <c r="AU1" s="74"/>
      <c r="AV1" s="74"/>
      <c r="AW1" s="74"/>
      <c r="AX1" s="74"/>
      <c r="AY1" s="74"/>
      <c r="AZ1" s="74" t="s">
        <v>29</v>
      </c>
      <c r="BA1" s="74"/>
      <c r="BB1" s="74"/>
      <c r="BC1" s="74"/>
      <c r="BD1" s="74"/>
      <c r="BE1" s="74"/>
      <c r="BF1" s="74"/>
      <c r="BG1" s="74"/>
      <c r="BH1" s="74"/>
      <c r="BI1" s="74"/>
      <c r="BJ1" s="74" t="s">
        <v>30</v>
      </c>
      <c r="BK1" s="74"/>
      <c r="BL1" s="74"/>
      <c r="BM1" s="74"/>
      <c r="BN1" s="74"/>
      <c r="BO1" s="74"/>
      <c r="BP1" s="74"/>
      <c r="BQ1" s="74"/>
      <c r="BR1" s="74"/>
      <c r="BS1" s="74"/>
      <c r="BT1" s="74" t="s">
        <v>31</v>
      </c>
      <c r="BU1" s="74"/>
      <c r="BV1" s="74"/>
      <c r="BW1" s="74"/>
      <c r="BX1" s="74"/>
      <c r="BY1" s="74"/>
      <c r="BZ1" s="74"/>
      <c r="CA1" s="74"/>
      <c r="CB1" s="74"/>
      <c r="CC1" s="74"/>
      <c r="CD1" s="74" t="s">
        <v>32</v>
      </c>
      <c r="CE1" s="74"/>
      <c r="CF1" s="74"/>
      <c r="CG1" s="74"/>
      <c r="CH1" s="74"/>
      <c r="CI1" s="74"/>
      <c r="CJ1" s="74"/>
      <c r="CK1" s="74"/>
      <c r="CL1" s="74"/>
      <c r="CM1" s="74"/>
      <c r="CN1" s="74" t="s">
        <v>33</v>
      </c>
      <c r="CO1" s="74"/>
      <c r="CP1" s="74"/>
      <c r="CQ1" s="74"/>
      <c r="CR1" s="74"/>
      <c r="CS1" s="74"/>
      <c r="CT1" s="74"/>
      <c r="CU1" s="74"/>
      <c r="CV1" s="74"/>
      <c r="CW1" s="74"/>
      <c r="CX1" s="74" t="s">
        <v>34</v>
      </c>
      <c r="CY1" s="74"/>
      <c r="CZ1" s="74"/>
      <c r="DA1" s="74"/>
      <c r="DB1" s="74"/>
      <c r="DC1" s="74"/>
      <c r="DD1" s="74"/>
      <c r="DE1" s="74"/>
      <c r="DF1" s="74"/>
      <c r="DG1" s="74"/>
      <c r="DH1" s="74" t="s">
        <v>23</v>
      </c>
      <c r="DI1" s="74"/>
      <c r="DJ1" s="74"/>
      <c r="DK1" s="74"/>
      <c r="DL1" s="74"/>
      <c r="DM1" s="74"/>
      <c r="DN1" s="74"/>
      <c r="DO1" s="74"/>
      <c r="DP1" s="74"/>
      <c r="DQ1" s="74"/>
      <c r="DR1" s="74" t="s">
        <v>35</v>
      </c>
      <c r="DS1" s="74"/>
      <c r="DT1" s="74"/>
      <c r="DU1" s="74"/>
      <c r="DV1" s="74"/>
      <c r="DW1" s="74"/>
      <c r="DX1" s="74"/>
      <c r="DY1" s="74"/>
      <c r="DZ1" s="74"/>
      <c r="EA1" s="74"/>
      <c r="EB1" s="74" t="s">
        <v>36</v>
      </c>
      <c r="EC1" s="74"/>
      <c r="ED1" s="74"/>
      <c r="EE1" s="74"/>
      <c r="EF1" s="74"/>
      <c r="EG1" s="74"/>
      <c r="EH1" s="74"/>
      <c r="EI1" s="74"/>
      <c r="EJ1" s="74"/>
      <c r="EK1" s="74"/>
    </row>
    <row r="2" spans="1:277" ht="15.75" thickBot="1" x14ac:dyDescent="0.3">
      <c r="A2" s="10"/>
      <c r="B2" s="5"/>
      <c r="C2" s="5" t="s">
        <v>37</v>
      </c>
      <c r="D2" s="5" t="s">
        <v>19</v>
      </c>
      <c r="E2" s="5" t="s">
        <v>20</v>
      </c>
      <c r="F2" s="5" t="s">
        <v>21</v>
      </c>
      <c r="G2" s="13" t="s">
        <v>11</v>
      </c>
      <c r="H2" s="5" t="s">
        <v>46</v>
      </c>
      <c r="I2" s="5" t="s">
        <v>14</v>
      </c>
      <c r="J2" s="5" t="s">
        <v>12</v>
      </c>
      <c r="K2" s="14" t="s">
        <v>13</v>
      </c>
      <c r="L2" s="5"/>
      <c r="M2" s="5" t="s">
        <v>37</v>
      </c>
      <c r="N2" s="5" t="s">
        <v>19</v>
      </c>
      <c r="O2" s="5" t="s">
        <v>20</v>
      </c>
      <c r="P2" s="5" t="s">
        <v>21</v>
      </c>
      <c r="Q2" s="13" t="s">
        <v>11</v>
      </c>
      <c r="R2" s="5" t="s">
        <v>46</v>
      </c>
      <c r="S2" s="5" t="s">
        <v>14</v>
      </c>
      <c r="T2" s="5" t="s">
        <v>12</v>
      </c>
      <c r="U2" s="14" t="s">
        <v>13</v>
      </c>
      <c r="V2" s="5"/>
      <c r="W2" s="5" t="s">
        <v>37</v>
      </c>
      <c r="X2" s="5" t="s">
        <v>19</v>
      </c>
      <c r="Y2" s="5" t="s">
        <v>20</v>
      </c>
      <c r="Z2" s="5" t="s">
        <v>21</v>
      </c>
      <c r="AA2" s="13" t="s">
        <v>11</v>
      </c>
      <c r="AB2" s="5" t="s">
        <v>46</v>
      </c>
      <c r="AC2" s="5" t="s">
        <v>14</v>
      </c>
      <c r="AD2" s="5" t="s">
        <v>12</v>
      </c>
      <c r="AE2" s="14" t="s">
        <v>13</v>
      </c>
      <c r="AF2" s="5"/>
      <c r="AG2" s="5" t="s">
        <v>37</v>
      </c>
      <c r="AH2" s="5" t="s">
        <v>19</v>
      </c>
      <c r="AI2" s="5" t="s">
        <v>20</v>
      </c>
      <c r="AJ2" s="5" t="s">
        <v>21</v>
      </c>
      <c r="AK2" s="13" t="s">
        <v>11</v>
      </c>
      <c r="AL2" s="5" t="s">
        <v>46</v>
      </c>
      <c r="AM2" s="5" t="s">
        <v>14</v>
      </c>
      <c r="AN2" s="5" t="s">
        <v>12</v>
      </c>
      <c r="AO2" s="14" t="s">
        <v>13</v>
      </c>
      <c r="AP2" s="5"/>
      <c r="AQ2" s="5" t="s">
        <v>37</v>
      </c>
      <c r="AR2" s="5" t="s">
        <v>19</v>
      </c>
      <c r="AS2" s="5" t="s">
        <v>20</v>
      </c>
      <c r="AT2" s="5" t="s">
        <v>21</v>
      </c>
      <c r="AU2" s="13" t="s">
        <v>11</v>
      </c>
      <c r="AV2" s="5" t="s">
        <v>46</v>
      </c>
      <c r="AW2" s="5" t="s">
        <v>14</v>
      </c>
      <c r="AX2" s="5" t="s">
        <v>12</v>
      </c>
      <c r="AY2" s="14" t="s">
        <v>13</v>
      </c>
      <c r="AZ2" s="5"/>
      <c r="BA2" s="5" t="s">
        <v>37</v>
      </c>
      <c r="BB2" s="5" t="s">
        <v>19</v>
      </c>
      <c r="BC2" s="5" t="s">
        <v>20</v>
      </c>
      <c r="BD2" s="5" t="s">
        <v>21</v>
      </c>
      <c r="BE2" s="13" t="s">
        <v>11</v>
      </c>
      <c r="BF2" s="5" t="s">
        <v>46</v>
      </c>
      <c r="BG2" s="5" t="s">
        <v>14</v>
      </c>
      <c r="BH2" s="5" t="s">
        <v>12</v>
      </c>
      <c r="BI2" s="14" t="s">
        <v>13</v>
      </c>
      <c r="BJ2" s="5"/>
      <c r="BK2" s="5" t="s">
        <v>37</v>
      </c>
      <c r="BL2" s="5" t="s">
        <v>19</v>
      </c>
      <c r="BM2" s="5" t="s">
        <v>20</v>
      </c>
      <c r="BN2" s="5" t="s">
        <v>21</v>
      </c>
      <c r="BO2" s="13" t="s">
        <v>11</v>
      </c>
      <c r="BP2" s="5" t="s">
        <v>46</v>
      </c>
      <c r="BQ2" s="5" t="s">
        <v>14</v>
      </c>
      <c r="BR2" s="5" t="s">
        <v>12</v>
      </c>
      <c r="BS2" s="14" t="s">
        <v>13</v>
      </c>
      <c r="BT2" s="5"/>
      <c r="BU2" s="5" t="s">
        <v>37</v>
      </c>
      <c r="BV2" s="5" t="s">
        <v>19</v>
      </c>
      <c r="BW2" s="5" t="s">
        <v>20</v>
      </c>
      <c r="BX2" s="5" t="s">
        <v>21</v>
      </c>
      <c r="BY2" s="13" t="s">
        <v>11</v>
      </c>
      <c r="BZ2" s="5" t="s">
        <v>46</v>
      </c>
      <c r="CA2" s="5" t="s">
        <v>14</v>
      </c>
      <c r="CB2" s="5" t="s">
        <v>12</v>
      </c>
      <c r="CC2" s="14" t="s">
        <v>13</v>
      </c>
      <c r="CD2" s="5"/>
      <c r="CE2" s="5" t="s">
        <v>37</v>
      </c>
      <c r="CF2" s="5" t="s">
        <v>19</v>
      </c>
      <c r="CG2" s="5" t="s">
        <v>20</v>
      </c>
      <c r="CH2" s="5" t="s">
        <v>21</v>
      </c>
      <c r="CI2" s="13" t="s">
        <v>11</v>
      </c>
      <c r="CJ2" s="5" t="s">
        <v>46</v>
      </c>
      <c r="CK2" s="5" t="s">
        <v>14</v>
      </c>
      <c r="CL2" s="5" t="s">
        <v>12</v>
      </c>
      <c r="CM2" s="14" t="s">
        <v>13</v>
      </c>
      <c r="CN2" s="5"/>
      <c r="CO2" s="5" t="s">
        <v>37</v>
      </c>
      <c r="CP2" s="5" t="s">
        <v>19</v>
      </c>
      <c r="CQ2" s="5" t="s">
        <v>20</v>
      </c>
      <c r="CR2" s="5" t="s">
        <v>21</v>
      </c>
      <c r="CS2" s="13" t="s">
        <v>11</v>
      </c>
      <c r="CT2" s="5" t="s">
        <v>46</v>
      </c>
      <c r="CU2" s="5" t="s">
        <v>14</v>
      </c>
      <c r="CV2" s="5" t="s">
        <v>12</v>
      </c>
      <c r="CW2" s="14" t="s">
        <v>13</v>
      </c>
      <c r="CX2" s="5"/>
      <c r="CY2" s="5" t="s">
        <v>37</v>
      </c>
      <c r="CZ2" s="5" t="s">
        <v>19</v>
      </c>
      <c r="DA2" s="5" t="s">
        <v>20</v>
      </c>
      <c r="DB2" s="5" t="s">
        <v>21</v>
      </c>
      <c r="DC2" s="13" t="s">
        <v>11</v>
      </c>
      <c r="DD2" s="5" t="s">
        <v>46</v>
      </c>
      <c r="DE2" s="5" t="s">
        <v>14</v>
      </c>
      <c r="DF2" s="5" t="s">
        <v>12</v>
      </c>
      <c r="DG2" s="14" t="s">
        <v>13</v>
      </c>
      <c r="DH2" s="5"/>
      <c r="DI2" s="5" t="s">
        <v>37</v>
      </c>
      <c r="DJ2" s="5" t="s">
        <v>19</v>
      </c>
      <c r="DK2" s="5" t="s">
        <v>20</v>
      </c>
      <c r="DL2" s="5" t="s">
        <v>21</v>
      </c>
      <c r="DM2" s="13" t="s">
        <v>11</v>
      </c>
      <c r="DN2" s="5" t="s">
        <v>46</v>
      </c>
      <c r="DO2" s="5" t="s">
        <v>14</v>
      </c>
      <c r="DP2" s="5" t="s">
        <v>12</v>
      </c>
      <c r="DQ2" s="14" t="s">
        <v>13</v>
      </c>
      <c r="DR2" s="5"/>
      <c r="DS2" s="5" t="s">
        <v>37</v>
      </c>
      <c r="DT2" s="5" t="s">
        <v>19</v>
      </c>
      <c r="DU2" s="5" t="s">
        <v>20</v>
      </c>
      <c r="DV2" s="5" t="s">
        <v>21</v>
      </c>
      <c r="DW2" s="13" t="s">
        <v>11</v>
      </c>
      <c r="DX2" s="5" t="s">
        <v>46</v>
      </c>
      <c r="DY2" s="5" t="s">
        <v>14</v>
      </c>
      <c r="DZ2" s="5" t="s">
        <v>12</v>
      </c>
      <c r="EA2" s="14" t="s">
        <v>13</v>
      </c>
      <c r="EB2" s="5"/>
      <c r="EC2" s="5" t="s">
        <v>37</v>
      </c>
      <c r="ED2" s="5" t="s">
        <v>19</v>
      </c>
      <c r="EE2" s="5" t="s">
        <v>20</v>
      </c>
      <c r="EF2" s="5" t="s">
        <v>21</v>
      </c>
      <c r="EG2" s="13" t="s">
        <v>11</v>
      </c>
      <c r="EH2" s="5" t="s">
        <v>46</v>
      </c>
      <c r="EI2" s="5" t="s">
        <v>14</v>
      </c>
      <c r="EJ2" s="5" t="s">
        <v>12</v>
      </c>
      <c r="EK2" s="14" t="s">
        <v>13</v>
      </c>
    </row>
    <row r="3" spans="1:277" ht="75" customHeight="1" x14ac:dyDescent="0.25">
      <c r="A3" s="7" t="s">
        <v>15</v>
      </c>
      <c r="B3" s="2" t="s">
        <v>41</v>
      </c>
      <c r="C3" s="2">
        <v>562</v>
      </c>
      <c r="D3" s="2">
        <v>80.56</v>
      </c>
      <c r="E3" s="2">
        <v>15.01</v>
      </c>
      <c r="F3" s="2">
        <v>450</v>
      </c>
      <c r="G3" s="15"/>
      <c r="H3" s="16"/>
      <c r="I3" s="16"/>
      <c r="J3" s="16"/>
      <c r="K3" s="17"/>
      <c r="L3" s="2" t="s">
        <v>41</v>
      </c>
      <c r="M3" s="2">
        <v>630</v>
      </c>
      <c r="N3" s="2">
        <v>52.94</v>
      </c>
      <c r="O3" s="2">
        <v>39.18</v>
      </c>
      <c r="P3" s="2">
        <v>250</v>
      </c>
      <c r="Q3" s="15"/>
      <c r="R3" s="16"/>
      <c r="S3" s="16"/>
      <c r="T3" s="16"/>
      <c r="U3" s="17"/>
      <c r="V3" s="2" t="s">
        <v>41</v>
      </c>
      <c r="W3" s="2">
        <v>811</v>
      </c>
      <c r="X3" s="2">
        <v>83.62</v>
      </c>
      <c r="Y3" s="2">
        <v>33.14</v>
      </c>
      <c r="Z3" s="2">
        <v>700</v>
      </c>
      <c r="AA3" s="15"/>
      <c r="AB3" s="16"/>
      <c r="AC3" s="16"/>
      <c r="AD3" s="16"/>
      <c r="AE3" s="17"/>
      <c r="AF3" s="2" t="s">
        <v>41</v>
      </c>
      <c r="AG3" s="2">
        <v>573</v>
      </c>
      <c r="AH3" s="2">
        <v>45.62</v>
      </c>
      <c r="AI3" s="2">
        <v>30.15</v>
      </c>
      <c r="AJ3" s="2">
        <v>450</v>
      </c>
      <c r="AK3" s="15"/>
      <c r="AL3" s="16"/>
      <c r="AM3" s="16"/>
      <c r="AN3" s="16"/>
      <c r="AO3" s="17"/>
      <c r="AP3" s="2" t="s">
        <v>41</v>
      </c>
      <c r="AQ3" s="2">
        <v>704</v>
      </c>
      <c r="AR3" s="2">
        <v>86.9</v>
      </c>
      <c r="AS3" s="2">
        <v>26.53</v>
      </c>
      <c r="AT3" s="2">
        <v>450</v>
      </c>
      <c r="AU3" s="15"/>
      <c r="AV3" s="16"/>
      <c r="AW3" s="16"/>
      <c r="AX3" s="16"/>
      <c r="AY3" s="17"/>
      <c r="AZ3" s="2" t="s">
        <v>41</v>
      </c>
      <c r="BA3" s="2">
        <v>414</v>
      </c>
      <c r="BB3" s="2">
        <v>60.49</v>
      </c>
      <c r="BC3" s="2">
        <v>9.2799999999999994</v>
      </c>
      <c r="BD3" s="2">
        <v>450</v>
      </c>
      <c r="BE3" s="15"/>
      <c r="BF3" s="16"/>
      <c r="BG3" s="16"/>
      <c r="BH3" s="16"/>
      <c r="BI3" s="17"/>
      <c r="BJ3" s="2" t="s">
        <v>41</v>
      </c>
      <c r="BK3" s="2">
        <v>1521</v>
      </c>
      <c r="BL3" s="2">
        <v>151.37</v>
      </c>
      <c r="BM3" s="2">
        <v>56.42</v>
      </c>
      <c r="BN3" s="2">
        <v>450</v>
      </c>
      <c r="BO3" s="15"/>
      <c r="BP3" s="16"/>
      <c r="BQ3" s="16"/>
      <c r="BR3" s="16"/>
      <c r="BS3" s="17"/>
      <c r="BT3" s="2" t="s">
        <v>41</v>
      </c>
      <c r="BU3" s="2">
        <v>1400</v>
      </c>
      <c r="BV3" s="2">
        <v>142.27000000000001</v>
      </c>
      <c r="BW3" s="2">
        <v>53.59</v>
      </c>
      <c r="BX3" s="2">
        <v>700</v>
      </c>
      <c r="BY3" s="15"/>
      <c r="BZ3" s="16"/>
      <c r="CA3" s="16"/>
      <c r="CB3" s="16"/>
      <c r="CC3" s="17"/>
      <c r="CD3" s="2" t="s">
        <v>41</v>
      </c>
      <c r="CE3" s="2">
        <v>1914</v>
      </c>
      <c r="CF3" s="2">
        <v>186.88</v>
      </c>
      <c r="CG3" s="2">
        <v>74.44</v>
      </c>
      <c r="CH3" s="2">
        <v>700</v>
      </c>
      <c r="CI3" s="15"/>
      <c r="CJ3" s="16"/>
      <c r="CK3" s="16"/>
      <c r="CL3" s="16"/>
      <c r="CM3" s="17"/>
      <c r="CN3" s="2" t="s">
        <v>41</v>
      </c>
      <c r="CO3" s="2">
        <v>1209</v>
      </c>
      <c r="CP3" s="2">
        <v>114.68</v>
      </c>
      <c r="CQ3" s="2">
        <v>61.64</v>
      </c>
      <c r="CR3" s="2">
        <v>750</v>
      </c>
      <c r="CS3" s="15"/>
      <c r="CT3" s="16"/>
      <c r="CU3" s="16"/>
      <c r="CV3" s="16"/>
      <c r="CW3" s="17"/>
      <c r="CX3" s="2" t="s">
        <v>41</v>
      </c>
      <c r="CY3" s="2">
        <v>1174</v>
      </c>
      <c r="CZ3" s="2">
        <v>109.05</v>
      </c>
      <c r="DA3" s="2">
        <v>66.95</v>
      </c>
      <c r="DB3" s="2">
        <v>1150</v>
      </c>
      <c r="DC3" s="15"/>
      <c r="DD3" s="16"/>
      <c r="DE3" s="16"/>
      <c r="DF3" s="16"/>
      <c r="DG3" s="17"/>
      <c r="DH3" s="2" t="s">
        <v>41</v>
      </c>
      <c r="DI3" s="2">
        <v>1121</v>
      </c>
      <c r="DJ3" s="2">
        <v>120.82</v>
      </c>
      <c r="DK3" s="2">
        <v>51.1</v>
      </c>
      <c r="DL3" s="2">
        <v>900</v>
      </c>
      <c r="DM3" s="15"/>
      <c r="DN3" s="16"/>
      <c r="DO3" s="16"/>
      <c r="DP3" s="16"/>
      <c r="DQ3" s="17"/>
      <c r="DR3" s="2" t="s">
        <v>41</v>
      </c>
      <c r="DS3" s="2">
        <v>1306</v>
      </c>
      <c r="DT3" s="2">
        <v>152.51</v>
      </c>
      <c r="DU3" s="2">
        <v>56.73</v>
      </c>
      <c r="DV3" s="2">
        <v>700</v>
      </c>
      <c r="DW3" s="15"/>
      <c r="DX3" s="16"/>
      <c r="DY3" s="16"/>
      <c r="DZ3" s="16"/>
      <c r="EA3" s="17"/>
      <c r="EB3" s="2" t="s">
        <v>41</v>
      </c>
      <c r="EC3" s="2">
        <v>1531</v>
      </c>
      <c r="ED3" s="2">
        <v>145.19</v>
      </c>
      <c r="EE3" s="2">
        <v>60.81</v>
      </c>
      <c r="EF3" s="2">
        <v>1750</v>
      </c>
      <c r="EG3" s="15"/>
      <c r="EH3" s="16"/>
      <c r="EI3" s="16"/>
      <c r="EJ3" s="16"/>
      <c r="EK3" s="17"/>
    </row>
    <row r="4" spans="1:277" s="4" customFormat="1" ht="75" customHeight="1" x14ac:dyDescent="0.25">
      <c r="A4" s="8" t="s">
        <v>17</v>
      </c>
      <c r="B4" s="3" t="s">
        <v>42</v>
      </c>
      <c r="C4" s="3">
        <v>754</v>
      </c>
      <c r="D4" s="3">
        <v>80.87</v>
      </c>
      <c r="E4" s="3">
        <v>32.380000000000003</v>
      </c>
      <c r="F4" s="3">
        <v>1250</v>
      </c>
      <c r="G4" s="18">
        <v>1825</v>
      </c>
      <c r="H4" s="19">
        <v>218</v>
      </c>
      <c r="I4" s="19">
        <v>138</v>
      </c>
      <c r="J4" s="19">
        <v>0</v>
      </c>
      <c r="K4" s="20">
        <v>99.6</v>
      </c>
      <c r="L4" s="3" t="s">
        <v>42</v>
      </c>
      <c r="M4" s="3">
        <v>0</v>
      </c>
      <c r="N4" s="3">
        <v>0</v>
      </c>
      <c r="O4" s="3">
        <v>0</v>
      </c>
      <c r="P4" s="3">
        <v>0</v>
      </c>
      <c r="Q4" s="18">
        <v>0</v>
      </c>
      <c r="R4" s="19">
        <v>0</v>
      </c>
      <c r="S4" s="19">
        <v>0</v>
      </c>
      <c r="T4" s="19">
        <v>0</v>
      </c>
      <c r="U4" s="20">
        <v>0</v>
      </c>
      <c r="V4" s="3" t="s">
        <v>42</v>
      </c>
      <c r="W4" s="3">
        <v>799</v>
      </c>
      <c r="X4" s="3">
        <v>84.1</v>
      </c>
      <c r="Y4" s="3">
        <v>36.270000000000003</v>
      </c>
      <c r="Z4" s="3">
        <v>1250</v>
      </c>
      <c r="AA4" s="18">
        <v>2185</v>
      </c>
      <c r="AB4" s="19">
        <v>203</v>
      </c>
      <c r="AC4" s="19">
        <v>145</v>
      </c>
      <c r="AD4" s="19">
        <v>0</v>
      </c>
      <c r="AE4" s="20">
        <v>97.3</v>
      </c>
      <c r="AF4" s="3" t="s">
        <v>42</v>
      </c>
      <c r="AG4" s="3">
        <v>10</v>
      </c>
      <c r="AH4" s="3">
        <v>1.5</v>
      </c>
      <c r="AI4" s="3">
        <v>1</v>
      </c>
      <c r="AJ4" s="3">
        <v>500</v>
      </c>
      <c r="AK4" s="18">
        <v>0</v>
      </c>
      <c r="AL4" s="19">
        <v>0</v>
      </c>
      <c r="AM4" s="19">
        <v>0</v>
      </c>
      <c r="AN4" s="19">
        <v>0</v>
      </c>
      <c r="AO4" s="20">
        <v>0</v>
      </c>
      <c r="AP4" s="3" t="s">
        <v>42</v>
      </c>
      <c r="AQ4" s="3">
        <v>90</v>
      </c>
      <c r="AR4" s="3">
        <v>20.399999999999999</v>
      </c>
      <c r="AS4" s="3">
        <v>1.58</v>
      </c>
      <c r="AT4" s="3">
        <v>250</v>
      </c>
      <c r="AU4" s="18">
        <v>1431</v>
      </c>
      <c r="AV4" s="19">
        <v>128</v>
      </c>
      <c r="AW4" s="19">
        <v>139</v>
      </c>
      <c r="AX4" s="19">
        <v>0</v>
      </c>
      <c r="AY4" s="20">
        <v>63.1</v>
      </c>
      <c r="AZ4" s="3" t="s">
        <v>42</v>
      </c>
      <c r="BA4" s="3">
        <v>725</v>
      </c>
      <c r="BB4" s="3">
        <v>46.22</v>
      </c>
      <c r="BC4" s="3">
        <v>36.24</v>
      </c>
      <c r="BD4" s="3">
        <v>0</v>
      </c>
      <c r="BE4" s="18">
        <v>1196</v>
      </c>
      <c r="BF4" s="19">
        <v>107</v>
      </c>
      <c r="BG4" s="19">
        <v>144</v>
      </c>
      <c r="BH4" s="19">
        <v>29.7</v>
      </c>
      <c r="BI4" s="20">
        <v>0</v>
      </c>
      <c r="BJ4" s="3" t="s">
        <v>42</v>
      </c>
      <c r="BK4" s="3">
        <v>0</v>
      </c>
      <c r="BL4" s="3">
        <v>0</v>
      </c>
      <c r="BM4" s="3">
        <v>0</v>
      </c>
      <c r="BN4" s="3">
        <v>500</v>
      </c>
      <c r="BO4" s="18">
        <v>1307</v>
      </c>
      <c r="BP4" s="19">
        <v>136</v>
      </c>
      <c r="BQ4" s="19">
        <v>146</v>
      </c>
      <c r="BR4" s="19">
        <v>36.4</v>
      </c>
      <c r="BS4" s="20">
        <v>0</v>
      </c>
      <c r="BT4" s="3" t="s">
        <v>42</v>
      </c>
      <c r="BU4" s="3">
        <v>0</v>
      </c>
      <c r="BV4" s="3">
        <v>0</v>
      </c>
      <c r="BW4" s="3">
        <v>0</v>
      </c>
      <c r="BX4" s="3">
        <v>0</v>
      </c>
      <c r="BY4" s="18">
        <v>0</v>
      </c>
      <c r="BZ4" s="19">
        <v>0</v>
      </c>
      <c r="CA4" s="19">
        <v>0</v>
      </c>
      <c r="CB4" s="19">
        <v>0</v>
      </c>
      <c r="CC4" s="20">
        <v>0</v>
      </c>
      <c r="CD4" s="3" t="s">
        <v>42</v>
      </c>
      <c r="CE4" s="3">
        <v>85</v>
      </c>
      <c r="CF4" s="3">
        <v>19.649999999999999</v>
      </c>
      <c r="CG4" s="3">
        <v>1.08</v>
      </c>
      <c r="CH4" s="3">
        <v>500</v>
      </c>
      <c r="CI4" s="18">
        <v>1636</v>
      </c>
      <c r="CJ4" s="19">
        <v>151</v>
      </c>
      <c r="CK4" s="19">
        <v>146</v>
      </c>
      <c r="CL4" s="19">
        <v>0</v>
      </c>
      <c r="CM4" s="20">
        <v>65.400000000000006</v>
      </c>
      <c r="CN4" s="3" t="s">
        <v>42</v>
      </c>
      <c r="CO4" s="3">
        <v>0</v>
      </c>
      <c r="CP4" s="3">
        <v>0</v>
      </c>
      <c r="CQ4" s="3">
        <v>0</v>
      </c>
      <c r="CR4" s="3">
        <v>0</v>
      </c>
      <c r="CS4" s="18">
        <v>1500</v>
      </c>
      <c r="CT4" s="19">
        <v>133</v>
      </c>
      <c r="CU4" s="19">
        <v>152</v>
      </c>
      <c r="CV4" s="19">
        <v>36.299999999999997</v>
      </c>
      <c r="CW4" s="20">
        <v>0</v>
      </c>
      <c r="CX4" s="3" t="s">
        <v>42</v>
      </c>
      <c r="CY4" s="3">
        <v>0</v>
      </c>
      <c r="CZ4" s="3">
        <v>0</v>
      </c>
      <c r="DA4" s="3">
        <v>0</v>
      </c>
      <c r="DB4" s="3">
        <v>500</v>
      </c>
      <c r="DC4" s="18">
        <v>2645</v>
      </c>
      <c r="DD4" s="19">
        <v>230</v>
      </c>
      <c r="DE4" s="19">
        <v>141</v>
      </c>
      <c r="DF4" s="19">
        <v>0</v>
      </c>
      <c r="DG4" s="20">
        <v>112.6</v>
      </c>
      <c r="DH4" s="3" t="s">
        <v>42</v>
      </c>
      <c r="DI4" s="3">
        <v>65</v>
      </c>
      <c r="DJ4" s="3">
        <v>14.76</v>
      </c>
      <c r="DK4" s="3">
        <v>0.88</v>
      </c>
      <c r="DL4" s="3">
        <v>0</v>
      </c>
      <c r="DM4" s="18">
        <v>0</v>
      </c>
      <c r="DN4" s="19">
        <v>0</v>
      </c>
      <c r="DO4" s="19">
        <v>0</v>
      </c>
      <c r="DP4" s="19">
        <v>0</v>
      </c>
      <c r="DQ4" s="20">
        <v>0</v>
      </c>
      <c r="DR4" s="3" t="s">
        <v>42</v>
      </c>
      <c r="DS4" s="3">
        <v>0</v>
      </c>
      <c r="DT4" s="3">
        <v>0</v>
      </c>
      <c r="DU4" s="3">
        <v>0</v>
      </c>
      <c r="DV4" s="3">
        <v>0</v>
      </c>
      <c r="DW4" s="18">
        <v>1240</v>
      </c>
      <c r="DX4" s="19">
        <v>128</v>
      </c>
      <c r="DY4" s="19">
        <v>141</v>
      </c>
      <c r="DZ4" s="19">
        <v>31.2</v>
      </c>
      <c r="EA4" s="20">
        <v>0</v>
      </c>
      <c r="EB4" s="3" t="s">
        <v>42</v>
      </c>
      <c r="EC4" s="3">
        <v>312</v>
      </c>
      <c r="ED4" s="3">
        <v>43.44</v>
      </c>
      <c r="EE4" s="3">
        <v>19</v>
      </c>
      <c r="EF4" s="3">
        <v>500</v>
      </c>
      <c r="EG4" s="18">
        <v>2161</v>
      </c>
      <c r="EH4" s="19">
        <v>215</v>
      </c>
      <c r="EI4" s="19">
        <v>131</v>
      </c>
      <c r="EJ4" s="19">
        <v>0</v>
      </c>
      <c r="EK4" s="20">
        <v>101</v>
      </c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  <c r="IS4" s="24"/>
      <c r="IT4" s="24"/>
      <c r="IU4" s="24"/>
      <c r="IV4" s="24"/>
      <c r="IW4" s="24"/>
      <c r="IX4" s="24"/>
      <c r="IY4" s="24"/>
      <c r="IZ4" s="24"/>
      <c r="JA4" s="24"/>
      <c r="JB4" s="24"/>
      <c r="JC4" s="24"/>
      <c r="JD4" s="24"/>
      <c r="JE4" s="24"/>
      <c r="JF4" s="24"/>
      <c r="JG4" s="24"/>
      <c r="JH4" s="24"/>
      <c r="JI4" s="24"/>
      <c r="JJ4" s="24"/>
      <c r="JK4" s="24"/>
      <c r="JL4" s="24"/>
      <c r="JM4" s="24"/>
      <c r="JN4" s="24"/>
      <c r="JO4" s="24"/>
      <c r="JP4" s="24"/>
      <c r="JQ4" s="24"/>
    </row>
    <row r="5" spans="1:277" ht="75" customHeight="1" x14ac:dyDescent="0.25">
      <c r="A5" s="9" t="s">
        <v>18</v>
      </c>
      <c r="B5" s="2" t="s">
        <v>43</v>
      </c>
      <c r="C5" s="2">
        <v>1346</v>
      </c>
      <c r="D5" s="2">
        <v>96.28</v>
      </c>
      <c r="E5" s="2">
        <v>91.52</v>
      </c>
      <c r="F5" s="2">
        <v>500</v>
      </c>
      <c r="G5" s="15"/>
      <c r="H5" s="16"/>
      <c r="I5" s="16"/>
      <c r="J5" s="16"/>
      <c r="K5" s="17"/>
      <c r="L5" s="2" t="s">
        <v>43</v>
      </c>
      <c r="M5" s="2">
        <v>719</v>
      </c>
      <c r="N5" s="2">
        <v>91.3</v>
      </c>
      <c r="O5" s="2">
        <v>41.56</v>
      </c>
      <c r="P5" s="2">
        <v>750</v>
      </c>
      <c r="Q5" s="15"/>
      <c r="R5" s="16"/>
      <c r="S5" s="16"/>
      <c r="T5" s="16"/>
      <c r="U5" s="17"/>
      <c r="V5" s="2" t="s">
        <v>43</v>
      </c>
      <c r="W5" s="2">
        <v>1547</v>
      </c>
      <c r="X5" s="2">
        <v>113.21</v>
      </c>
      <c r="Y5" s="2">
        <v>76.02</v>
      </c>
      <c r="Z5" s="2">
        <v>500</v>
      </c>
      <c r="AA5" s="15"/>
      <c r="AB5" s="16"/>
      <c r="AC5" s="16"/>
      <c r="AD5" s="16"/>
      <c r="AE5" s="17"/>
      <c r="AF5" s="2" t="s">
        <v>43</v>
      </c>
      <c r="AG5" s="2">
        <v>1697</v>
      </c>
      <c r="AH5" s="2">
        <v>216.35</v>
      </c>
      <c r="AI5" s="2">
        <v>71.599999999999994</v>
      </c>
      <c r="AJ5" s="2">
        <v>250</v>
      </c>
      <c r="AK5" s="15"/>
      <c r="AL5" s="16"/>
      <c r="AM5" s="16"/>
      <c r="AN5" s="16"/>
      <c r="AO5" s="17"/>
      <c r="AP5" s="2" t="s">
        <v>43</v>
      </c>
      <c r="AQ5" s="2">
        <v>1906</v>
      </c>
      <c r="AR5" s="2">
        <v>158.08000000000001</v>
      </c>
      <c r="AS5" s="2">
        <v>86.43</v>
      </c>
      <c r="AT5" s="2">
        <v>750</v>
      </c>
      <c r="AU5" s="15"/>
      <c r="AV5" s="16"/>
      <c r="AW5" s="16"/>
      <c r="AX5" s="16"/>
      <c r="AY5" s="17"/>
      <c r="AZ5" s="2" t="s">
        <v>43</v>
      </c>
      <c r="BA5" s="2">
        <v>888</v>
      </c>
      <c r="BB5" s="2">
        <v>127.51</v>
      </c>
      <c r="BC5" s="2">
        <v>31.78</v>
      </c>
      <c r="BD5" s="2">
        <v>100</v>
      </c>
      <c r="BE5" s="15"/>
      <c r="BF5" s="16"/>
      <c r="BG5" s="16"/>
      <c r="BH5" s="16"/>
      <c r="BI5" s="17"/>
      <c r="BJ5" s="2" t="s">
        <v>43</v>
      </c>
      <c r="BK5" s="2">
        <v>1865</v>
      </c>
      <c r="BL5" s="2">
        <v>217.54</v>
      </c>
      <c r="BM5" s="2">
        <v>52.16</v>
      </c>
      <c r="BN5" s="2">
        <v>0</v>
      </c>
      <c r="BO5" s="15"/>
      <c r="BP5" s="16"/>
      <c r="BQ5" s="16"/>
      <c r="BR5" s="16"/>
      <c r="BS5" s="17"/>
      <c r="BT5" s="2" t="s">
        <v>43</v>
      </c>
      <c r="BU5" s="2">
        <v>814</v>
      </c>
      <c r="BV5" s="2">
        <v>53.84</v>
      </c>
      <c r="BW5" s="2">
        <v>53.8</v>
      </c>
      <c r="BX5" s="2">
        <v>1000</v>
      </c>
      <c r="BY5" s="15"/>
      <c r="BZ5" s="16"/>
      <c r="CA5" s="16"/>
      <c r="CB5" s="16"/>
      <c r="CC5" s="17"/>
      <c r="CD5" s="2" t="s">
        <v>43</v>
      </c>
      <c r="CE5" s="2">
        <v>1530</v>
      </c>
      <c r="CF5" s="2">
        <v>135.44</v>
      </c>
      <c r="CG5" s="2">
        <v>71.010000000000005</v>
      </c>
      <c r="CH5" s="2">
        <v>500</v>
      </c>
      <c r="CI5" s="15"/>
      <c r="CJ5" s="16"/>
      <c r="CK5" s="16"/>
      <c r="CL5" s="16"/>
      <c r="CM5" s="17"/>
      <c r="CN5" s="2" t="s">
        <v>43</v>
      </c>
      <c r="CO5" s="2">
        <v>1930</v>
      </c>
      <c r="CP5" s="2">
        <v>286.32</v>
      </c>
      <c r="CQ5" s="2">
        <v>132.80000000000001</v>
      </c>
      <c r="CR5" s="2">
        <v>800</v>
      </c>
      <c r="CS5" s="15"/>
      <c r="CT5" s="16"/>
      <c r="CU5" s="16"/>
      <c r="CV5" s="16"/>
      <c r="CW5" s="17"/>
      <c r="CX5" s="2" t="s">
        <v>43</v>
      </c>
      <c r="CY5" s="2">
        <v>1365</v>
      </c>
      <c r="CZ5" s="2">
        <v>203.69</v>
      </c>
      <c r="DA5" s="2">
        <v>57.21</v>
      </c>
      <c r="DB5" s="2">
        <v>750</v>
      </c>
      <c r="DC5" s="15"/>
      <c r="DD5" s="16"/>
      <c r="DE5" s="16"/>
      <c r="DF5" s="16"/>
      <c r="DG5" s="17"/>
      <c r="DH5" s="2" t="s">
        <v>43</v>
      </c>
      <c r="DI5" s="2">
        <v>2225</v>
      </c>
      <c r="DJ5" s="2">
        <v>230.35</v>
      </c>
      <c r="DK5" s="2">
        <v>78.599999999999994</v>
      </c>
      <c r="DL5" s="2">
        <v>250</v>
      </c>
      <c r="DM5" s="15"/>
      <c r="DN5" s="16"/>
      <c r="DO5" s="16"/>
      <c r="DP5" s="16"/>
      <c r="DQ5" s="17"/>
      <c r="DR5" s="2" t="s">
        <v>43</v>
      </c>
      <c r="DS5" s="2">
        <v>1782</v>
      </c>
      <c r="DT5" s="2">
        <v>236.3</v>
      </c>
      <c r="DU5" s="2">
        <v>44.38</v>
      </c>
      <c r="DV5" s="2">
        <v>500</v>
      </c>
      <c r="DW5" s="15"/>
      <c r="DX5" s="16"/>
      <c r="DY5" s="16"/>
      <c r="DZ5" s="16"/>
      <c r="EA5" s="17"/>
      <c r="EB5" s="2" t="s">
        <v>43</v>
      </c>
      <c r="EC5" s="2">
        <v>1856</v>
      </c>
      <c r="ED5" s="2">
        <v>134.47999999999999</v>
      </c>
      <c r="EE5" s="2">
        <v>79.48</v>
      </c>
      <c r="EF5" s="2">
        <v>500</v>
      </c>
      <c r="EG5" s="15"/>
      <c r="EH5" s="16"/>
      <c r="EI5" s="16"/>
      <c r="EJ5" s="16"/>
      <c r="EK5" s="17"/>
    </row>
    <row r="6" spans="1:277" s="4" customFormat="1" ht="37.5" customHeight="1" x14ac:dyDescent="0.25">
      <c r="A6" s="75" t="s">
        <v>17</v>
      </c>
      <c r="B6" s="76" t="s">
        <v>42</v>
      </c>
      <c r="C6" s="3">
        <v>0</v>
      </c>
      <c r="D6" s="3">
        <v>0</v>
      </c>
      <c r="E6" s="3">
        <v>0</v>
      </c>
      <c r="F6" s="3">
        <v>0</v>
      </c>
      <c r="G6" s="18">
        <v>0</v>
      </c>
      <c r="H6" s="19">
        <v>0</v>
      </c>
      <c r="I6" s="19">
        <v>0</v>
      </c>
      <c r="J6" s="19">
        <v>0</v>
      </c>
      <c r="K6" s="20">
        <v>0</v>
      </c>
      <c r="L6" s="76" t="s">
        <v>42</v>
      </c>
      <c r="M6" s="3">
        <v>989</v>
      </c>
      <c r="N6" s="3">
        <v>95.11</v>
      </c>
      <c r="O6" s="3">
        <v>39.43</v>
      </c>
      <c r="P6" s="3">
        <v>1000</v>
      </c>
      <c r="Q6" s="18">
        <v>2257</v>
      </c>
      <c r="R6" s="19">
        <v>218</v>
      </c>
      <c r="S6" s="19">
        <v>137</v>
      </c>
      <c r="T6" s="19">
        <v>0</v>
      </c>
      <c r="U6" s="20">
        <v>103.8</v>
      </c>
      <c r="V6" s="76" t="s">
        <v>42</v>
      </c>
      <c r="W6" s="3">
        <v>0</v>
      </c>
      <c r="X6" s="3">
        <v>0</v>
      </c>
      <c r="Y6" s="3">
        <v>0</v>
      </c>
      <c r="Z6" s="3">
        <v>0</v>
      </c>
      <c r="AA6" s="18">
        <v>822</v>
      </c>
      <c r="AB6" s="19">
        <v>86</v>
      </c>
      <c r="AC6" s="19">
        <v>140</v>
      </c>
      <c r="AD6" s="19">
        <v>22.4</v>
      </c>
      <c r="AE6" s="20">
        <v>0</v>
      </c>
      <c r="AF6" s="76" t="s">
        <v>42</v>
      </c>
      <c r="AG6" s="3">
        <v>216</v>
      </c>
      <c r="AH6" s="3">
        <v>25.25</v>
      </c>
      <c r="AI6" s="3">
        <v>5.0999999999999996</v>
      </c>
      <c r="AJ6" s="3">
        <v>250</v>
      </c>
      <c r="AK6" s="18">
        <v>277</v>
      </c>
      <c r="AL6" s="19">
        <v>30</v>
      </c>
      <c r="AM6" s="19">
        <v>0</v>
      </c>
      <c r="AN6" s="19">
        <v>9.3000000000000007</v>
      </c>
      <c r="AO6" s="20">
        <v>0</v>
      </c>
      <c r="AP6" s="76" t="s">
        <v>42</v>
      </c>
      <c r="AQ6" s="3">
        <v>101</v>
      </c>
      <c r="AR6" s="3">
        <v>13.98</v>
      </c>
      <c r="AS6" s="3">
        <v>6</v>
      </c>
      <c r="AT6" s="3">
        <v>250</v>
      </c>
      <c r="AU6" s="18">
        <v>591</v>
      </c>
      <c r="AV6" s="19">
        <v>70</v>
      </c>
      <c r="AW6" s="19">
        <v>137</v>
      </c>
      <c r="AX6" s="19">
        <v>0</v>
      </c>
      <c r="AY6" s="20">
        <v>31.7</v>
      </c>
      <c r="AZ6" s="76" t="s">
        <v>42</v>
      </c>
      <c r="BA6" s="3">
        <v>177</v>
      </c>
      <c r="BB6" s="3">
        <v>32.479999999999997</v>
      </c>
      <c r="BC6" s="3">
        <v>6.2</v>
      </c>
      <c r="BD6" s="3">
        <v>1000</v>
      </c>
      <c r="BE6" s="18">
        <v>771</v>
      </c>
      <c r="BF6" s="19">
        <v>87</v>
      </c>
      <c r="BG6" s="19">
        <v>130</v>
      </c>
      <c r="BH6" s="19">
        <v>0</v>
      </c>
      <c r="BI6" s="20">
        <v>39.200000000000003</v>
      </c>
      <c r="BJ6" s="76" t="s">
        <v>42</v>
      </c>
      <c r="BK6" s="3">
        <v>229</v>
      </c>
      <c r="BL6" s="3">
        <v>39.79</v>
      </c>
      <c r="BM6" s="3">
        <v>10.08</v>
      </c>
      <c r="BN6" s="3">
        <v>1000</v>
      </c>
      <c r="BO6" s="18">
        <v>1185</v>
      </c>
      <c r="BP6" s="19">
        <v>129</v>
      </c>
      <c r="BQ6" s="19">
        <v>139</v>
      </c>
      <c r="BR6" s="19">
        <v>0</v>
      </c>
      <c r="BS6" s="20">
        <v>59.3</v>
      </c>
      <c r="BT6" s="76" t="s">
        <v>42</v>
      </c>
      <c r="BU6" s="3">
        <v>377</v>
      </c>
      <c r="BV6" s="3">
        <v>47.39</v>
      </c>
      <c r="BW6" s="3">
        <v>10.36</v>
      </c>
      <c r="BX6" s="3">
        <v>250</v>
      </c>
      <c r="BY6" s="18">
        <v>0</v>
      </c>
      <c r="BZ6" s="19">
        <v>0</v>
      </c>
      <c r="CA6" s="19">
        <v>0</v>
      </c>
      <c r="CB6" s="19">
        <v>0</v>
      </c>
      <c r="CC6" s="20">
        <v>0</v>
      </c>
      <c r="CD6" s="76" t="s">
        <v>42</v>
      </c>
      <c r="CE6" s="3">
        <v>85</v>
      </c>
      <c r="CF6" s="3">
        <v>19.43</v>
      </c>
      <c r="CG6" s="3">
        <v>0.56000000000000005</v>
      </c>
      <c r="CH6" s="3">
        <v>500</v>
      </c>
      <c r="CI6" s="18">
        <v>947</v>
      </c>
      <c r="CJ6" s="19">
        <v>102</v>
      </c>
      <c r="CK6" s="19">
        <v>133</v>
      </c>
      <c r="CL6" s="19">
        <v>0</v>
      </c>
      <c r="CM6" s="20">
        <v>44.6</v>
      </c>
      <c r="CN6" s="76" t="s">
        <v>42</v>
      </c>
      <c r="CO6" s="3">
        <v>346</v>
      </c>
      <c r="CP6" s="3">
        <v>53.84</v>
      </c>
      <c r="CQ6" s="3">
        <v>17.48</v>
      </c>
      <c r="CR6" s="3">
        <v>500</v>
      </c>
      <c r="CS6" s="18">
        <v>1289</v>
      </c>
      <c r="CT6" s="19">
        <v>127</v>
      </c>
      <c r="CU6" s="19">
        <v>134</v>
      </c>
      <c r="CV6" s="19">
        <v>0</v>
      </c>
      <c r="CW6" s="20">
        <v>60.48</v>
      </c>
      <c r="CX6" s="76" t="s">
        <v>42</v>
      </c>
      <c r="CY6" s="3">
        <v>95</v>
      </c>
      <c r="CZ6" s="3">
        <v>20.93</v>
      </c>
      <c r="DA6" s="3">
        <v>1.56</v>
      </c>
      <c r="DB6" s="3">
        <v>500</v>
      </c>
      <c r="DC6" s="18">
        <v>0</v>
      </c>
      <c r="DD6" s="19">
        <v>0</v>
      </c>
      <c r="DE6" s="19">
        <v>0</v>
      </c>
      <c r="DF6" s="19">
        <v>0</v>
      </c>
      <c r="DG6" s="20">
        <v>0</v>
      </c>
      <c r="DH6" s="76" t="s">
        <v>42</v>
      </c>
      <c r="DI6" s="3">
        <v>533</v>
      </c>
      <c r="DJ6" s="3">
        <v>86.19</v>
      </c>
      <c r="DK6" s="3">
        <v>14.28</v>
      </c>
      <c r="DL6" s="3">
        <v>750</v>
      </c>
      <c r="DM6" s="18">
        <v>0</v>
      </c>
      <c r="DN6" s="19">
        <v>0</v>
      </c>
      <c r="DO6" s="19">
        <v>0</v>
      </c>
      <c r="DP6" s="19">
        <v>0</v>
      </c>
      <c r="DQ6" s="20">
        <v>0</v>
      </c>
      <c r="DR6" s="76" t="s">
        <v>42</v>
      </c>
      <c r="DS6" s="3">
        <v>668</v>
      </c>
      <c r="DT6" s="3">
        <v>56.6</v>
      </c>
      <c r="DU6" s="3">
        <v>8.5</v>
      </c>
      <c r="DV6" s="3">
        <v>0</v>
      </c>
      <c r="DW6" s="18">
        <v>1084</v>
      </c>
      <c r="DX6" s="19">
        <v>107</v>
      </c>
      <c r="DY6" s="19">
        <v>139</v>
      </c>
      <c r="DZ6" s="19">
        <v>29.6</v>
      </c>
      <c r="EA6" s="20">
        <v>0</v>
      </c>
      <c r="EB6" s="76" t="s">
        <v>42</v>
      </c>
      <c r="EC6" s="3">
        <v>195</v>
      </c>
      <c r="ED6" s="3">
        <v>23.79</v>
      </c>
      <c r="EE6" s="3">
        <v>2.2999999999999998</v>
      </c>
      <c r="EF6" s="3">
        <v>250</v>
      </c>
      <c r="EG6" s="18">
        <v>0</v>
      </c>
      <c r="EH6" s="19">
        <v>0</v>
      </c>
      <c r="EI6" s="19">
        <v>0</v>
      </c>
      <c r="EJ6" s="19">
        <v>0</v>
      </c>
      <c r="EK6" s="20">
        <v>0</v>
      </c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  <c r="IR6" s="24"/>
      <c r="IS6" s="24"/>
      <c r="IT6" s="24"/>
      <c r="IU6" s="24"/>
      <c r="IV6" s="24"/>
      <c r="IW6" s="24"/>
      <c r="IX6" s="24"/>
      <c r="IY6" s="24"/>
      <c r="IZ6" s="24"/>
      <c r="JA6" s="24"/>
      <c r="JB6" s="24"/>
      <c r="JC6" s="24"/>
      <c r="JD6" s="24"/>
      <c r="JE6" s="24"/>
      <c r="JF6" s="24"/>
      <c r="JG6" s="24"/>
      <c r="JH6" s="24"/>
      <c r="JI6" s="24"/>
      <c r="JJ6" s="24"/>
      <c r="JK6" s="24"/>
      <c r="JL6" s="24"/>
      <c r="JM6" s="24"/>
      <c r="JN6" s="24"/>
      <c r="JO6" s="24"/>
      <c r="JP6" s="24"/>
      <c r="JQ6" s="24"/>
    </row>
    <row r="7" spans="1:277" s="4" customFormat="1" ht="37.5" customHeight="1" x14ac:dyDescent="0.25">
      <c r="A7" s="75"/>
      <c r="B7" s="76"/>
      <c r="C7" s="3"/>
      <c r="D7" s="3"/>
      <c r="E7" s="3"/>
      <c r="F7" s="3"/>
      <c r="G7" s="18"/>
      <c r="H7" s="19"/>
      <c r="I7" s="19"/>
      <c r="J7" s="19"/>
      <c r="K7" s="20"/>
      <c r="L7" s="76"/>
      <c r="M7" s="3"/>
      <c r="N7" s="3"/>
      <c r="O7" s="3"/>
      <c r="P7" s="3"/>
      <c r="Q7" s="18">
        <v>521</v>
      </c>
      <c r="R7" s="19">
        <v>56</v>
      </c>
      <c r="S7" s="19">
        <v>132</v>
      </c>
      <c r="T7" s="19">
        <v>13.3</v>
      </c>
      <c r="U7" s="20">
        <v>0</v>
      </c>
      <c r="V7" s="76"/>
      <c r="W7" s="3"/>
      <c r="X7" s="3"/>
      <c r="Y7" s="3"/>
      <c r="Z7" s="3"/>
      <c r="AA7" s="18"/>
      <c r="AB7" s="19"/>
      <c r="AC7" s="19"/>
      <c r="AD7" s="19"/>
      <c r="AE7" s="20"/>
      <c r="AF7" s="76"/>
      <c r="AG7" s="3"/>
      <c r="AH7" s="3"/>
      <c r="AI7" s="3"/>
      <c r="AJ7" s="3"/>
      <c r="AK7" s="18"/>
      <c r="AL7" s="19"/>
      <c r="AM7" s="19"/>
      <c r="AN7" s="19"/>
      <c r="AO7" s="20"/>
      <c r="AP7" s="76"/>
      <c r="AQ7" s="3"/>
      <c r="AR7" s="3"/>
      <c r="AS7" s="3"/>
      <c r="AT7" s="3"/>
      <c r="AU7" s="18"/>
      <c r="AV7" s="19"/>
      <c r="AW7" s="19"/>
      <c r="AX7" s="19"/>
      <c r="AY7" s="20"/>
      <c r="AZ7" s="76"/>
      <c r="BA7" s="3"/>
      <c r="BB7" s="3"/>
      <c r="BC7" s="3"/>
      <c r="BD7" s="3"/>
      <c r="BE7" s="18"/>
      <c r="BF7" s="19"/>
      <c r="BG7" s="19"/>
      <c r="BH7" s="19"/>
      <c r="BI7" s="20"/>
      <c r="BJ7" s="76"/>
      <c r="BK7" s="3"/>
      <c r="BL7" s="3"/>
      <c r="BM7" s="3"/>
      <c r="BN7" s="3"/>
      <c r="BO7" s="18"/>
      <c r="BP7" s="19"/>
      <c r="BQ7" s="19"/>
      <c r="BR7" s="19"/>
      <c r="BS7" s="20"/>
      <c r="BT7" s="76"/>
      <c r="BU7" s="3"/>
      <c r="BV7" s="3"/>
      <c r="BW7" s="3"/>
      <c r="BX7" s="3"/>
      <c r="BY7" s="18"/>
      <c r="BZ7" s="19"/>
      <c r="CA7" s="19"/>
      <c r="CB7" s="19"/>
      <c r="CC7" s="20"/>
      <c r="CD7" s="76"/>
      <c r="CE7" s="3"/>
      <c r="CF7" s="3"/>
      <c r="CG7" s="3"/>
      <c r="CH7" s="3"/>
      <c r="CI7" s="18"/>
      <c r="CJ7" s="19"/>
      <c r="CK7" s="19"/>
      <c r="CL7" s="19"/>
      <c r="CM7" s="20"/>
      <c r="CN7" s="76"/>
      <c r="CO7" s="3"/>
      <c r="CP7" s="3"/>
      <c r="CQ7" s="3"/>
      <c r="CR7" s="3"/>
      <c r="CS7" s="18"/>
      <c r="CT7" s="19"/>
      <c r="CU7" s="19"/>
      <c r="CV7" s="19"/>
      <c r="CW7" s="20"/>
      <c r="CX7" s="76"/>
      <c r="CY7" s="3"/>
      <c r="CZ7" s="3"/>
      <c r="DA7" s="3"/>
      <c r="DB7" s="3"/>
      <c r="DC7" s="18"/>
      <c r="DD7" s="19"/>
      <c r="DE7" s="19"/>
      <c r="DF7" s="19"/>
      <c r="DG7" s="20"/>
      <c r="DH7" s="76"/>
      <c r="DI7" s="3"/>
      <c r="DJ7" s="3"/>
      <c r="DK7" s="3"/>
      <c r="DL7" s="3"/>
      <c r="DM7" s="18"/>
      <c r="DN7" s="19"/>
      <c r="DO7" s="19"/>
      <c r="DP7" s="19"/>
      <c r="DQ7" s="20"/>
      <c r="DR7" s="76"/>
      <c r="DS7" s="3"/>
      <c r="DT7" s="3"/>
      <c r="DU7" s="3"/>
      <c r="DV7" s="3"/>
      <c r="DW7" s="18"/>
      <c r="DX7" s="19"/>
      <c r="DY7" s="19"/>
      <c r="DZ7" s="19"/>
      <c r="EA7" s="20"/>
      <c r="EB7" s="76"/>
      <c r="EC7" s="3"/>
      <c r="ED7" s="3"/>
      <c r="EE7" s="3"/>
      <c r="EF7" s="3"/>
      <c r="EG7" s="18"/>
      <c r="EH7" s="19"/>
      <c r="EI7" s="19"/>
      <c r="EJ7" s="19"/>
      <c r="EK7" s="20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4"/>
      <c r="IU7" s="24"/>
      <c r="IV7" s="24"/>
      <c r="IW7" s="24"/>
      <c r="IX7" s="24"/>
      <c r="IY7" s="24"/>
      <c r="IZ7" s="24"/>
      <c r="JA7" s="24"/>
      <c r="JB7" s="24"/>
      <c r="JC7" s="24"/>
      <c r="JD7" s="24"/>
      <c r="JE7" s="24"/>
      <c r="JF7" s="24"/>
      <c r="JG7" s="24"/>
      <c r="JH7" s="24"/>
      <c r="JI7" s="24"/>
      <c r="JJ7" s="24"/>
      <c r="JK7" s="24"/>
      <c r="JL7" s="24"/>
      <c r="JM7" s="24"/>
      <c r="JN7" s="24"/>
      <c r="JO7" s="24"/>
      <c r="JP7" s="24"/>
      <c r="JQ7" s="24"/>
    </row>
    <row r="8" spans="1:277" ht="37.5" customHeight="1" x14ac:dyDescent="0.25">
      <c r="A8" s="77" t="s">
        <v>16</v>
      </c>
      <c r="B8" s="2" t="s">
        <v>44</v>
      </c>
      <c r="C8" s="2">
        <v>1043</v>
      </c>
      <c r="D8" s="2">
        <v>117.73</v>
      </c>
      <c r="E8" s="2">
        <v>56.45</v>
      </c>
      <c r="F8" s="2">
        <v>500</v>
      </c>
      <c r="G8" s="15"/>
      <c r="H8" s="16"/>
      <c r="I8" s="16"/>
      <c r="J8" s="16"/>
      <c r="K8" s="17"/>
      <c r="L8" s="2" t="s">
        <v>44</v>
      </c>
      <c r="M8" s="2">
        <v>1562</v>
      </c>
      <c r="N8" s="2">
        <v>134.66999999999999</v>
      </c>
      <c r="O8" s="2">
        <v>96.45</v>
      </c>
      <c r="P8" s="2">
        <v>1000</v>
      </c>
      <c r="Q8" s="15"/>
      <c r="R8" s="16"/>
      <c r="S8" s="16"/>
      <c r="T8" s="16"/>
      <c r="U8" s="17"/>
      <c r="V8" s="2" t="s">
        <v>44</v>
      </c>
      <c r="W8" s="2">
        <v>416</v>
      </c>
      <c r="X8" s="2">
        <v>38.729999999999997</v>
      </c>
      <c r="Y8" s="2">
        <v>21.88</v>
      </c>
      <c r="Z8" s="2">
        <v>500</v>
      </c>
      <c r="AA8" s="15"/>
      <c r="AB8" s="16"/>
      <c r="AC8" s="16"/>
      <c r="AD8" s="16"/>
      <c r="AE8" s="17"/>
      <c r="AF8" s="2" t="s">
        <v>44</v>
      </c>
      <c r="AG8" s="2">
        <v>1315</v>
      </c>
      <c r="AH8" s="2">
        <v>94.64</v>
      </c>
      <c r="AI8" s="2">
        <v>60.35</v>
      </c>
      <c r="AJ8" s="2">
        <v>500</v>
      </c>
      <c r="AK8" s="15"/>
      <c r="AL8" s="16"/>
      <c r="AM8" s="16"/>
      <c r="AN8" s="16"/>
      <c r="AO8" s="17"/>
      <c r="AP8" s="2" t="s">
        <v>44</v>
      </c>
      <c r="AQ8" s="2">
        <v>1979</v>
      </c>
      <c r="AR8" s="2">
        <v>163.91</v>
      </c>
      <c r="AS8" s="2">
        <v>109</v>
      </c>
      <c r="AT8" s="2">
        <v>250</v>
      </c>
      <c r="AU8" s="15"/>
      <c r="AV8" s="16"/>
      <c r="AW8" s="16"/>
      <c r="AX8" s="16"/>
      <c r="AY8" s="17"/>
      <c r="AZ8" s="2" t="s">
        <v>44</v>
      </c>
      <c r="BA8" s="2">
        <v>1839</v>
      </c>
      <c r="BB8" s="2">
        <v>199.01</v>
      </c>
      <c r="BC8" s="2">
        <v>88.18</v>
      </c>
      <c r="BD8" s="2">
        <v>500</v>
      </c>
      <c r="BE8" s="15"/>
      <c r="BF8" s="16"/>
      <c r="BG8" s="16"/>
      <c r="BH8" s="16"/>
      <c r="BI8" s="17"/>
      <c r="BJ8" s="2" t="s">
        <v>44</v>
      </c>
      <c r="BK8" s="2">
        <v>1234</v>
      </c>
      <c r="BL8" s="2">
        <v>142.9</v>
      </c>
      <c r="BM8" s="2">
        <v>88.39</v>
      </c>
      <c r="BN8" s="2">
        <v>1000</v>
      </c>
      <c r="BO8" s="15"/>
      <c r="BP8" s="16"/>
      <c r="BQ8" s="16"/>
      <c r="BR8" s="16"/>
      <c r="BS8" s="17"/>
      <c r="BT8" s="2" t="s">
        <v>44</v>
      </c>
      <c r="BU8" s="2">
        <v>1042</v>
      </c>
      <c r="BV8" s="2">
        <v>56.97</v>
      </c>
      <c r="BW8" s="2">
        <v>46.85</v>
      </c>
      <c r="BX8" s="2">
        <v>350</v>
      </c>
      <c r="BY8" s="15"/>
      <c r="BZ8" s="16"/>
      <c r="CA8" s="16"/>
      <c r="CB8" s="16"/>
      <c r="CC8" s="17"/>
      <c r="CD8" s="2" t="s">
        <v>44</v>
      </c>
      <c r="CE8" s="2">
        <v>857</v>
      </c>
      <c r="CF8" s="2">
        <v>107.26</v>
      </c>
      <c r="CG8" s="2">
        <v>44.74</v>
      </c>
      <c r="CH8" s="2">
        <v>1500</v>
      </c>
      <c r="CI8" s="15"/>
      <c r="CJ8" s="16"/>
      <c r="CK8" s="16"/>
      <c r="CL8" s="16"/>
      <c r="CM8" s="17"/>
      <c r="CN8" s="2" t="s">
        <v>44</v>
      </c>
      <c r="CO8" s="2">
        <v>863</v>
      </c>
      <c r="CP8" s="2">
        <v>97.02</v>
      </c>
      <c r="CQ8" s="2">
        <v>44.55</v>
      </c>
      <c r="CR8" s="2">
        <v>1000</v>
      </c>
      <c r="CS8" s="15"/>
      <c r="CT8" s="16"/>
      <c r="CU8" s="16"/>
      <c r="CV8" s="16"/>
      <c r="CW8" s="17"/>
      <c r="CX8" s="2" t="s">
        <v>44</v>
      </c>
      <c r="CY8" s="2">
        <v>1098</v>
      </c>
      <c r="CZ8" s="2">
        <v>117.98</v>
      </c>
      <c r="DA8" s="2">
        <v>73.209999999999994</v>
      </c>
      <c r="DB8" s="2">
        <v>500</v>
      </c>
      <c r="DC8" s="15"/>
      <c r="DD8" s="16"/>
      <c r="DE8" s="16"/>
      <c r="DF8" s="16"/>
      <c r="DG8" s="17"/>
      <c r="DH8" s="2" t="s">
        <v>44</v>
      </c>
      <c r="DI8" s="2">
        <v>813</v>
      </c>
      <c r="DJ8" s="2">
        <v>27.25</v>
      </c>
      <c r="DK8" s="2">
        <v>48</v>
      </c>
      <c r="DL8" s="2">
        <v>500</v>
      </c>
      <c r="DM8" s="15"/>
      <c r="DN8" s="16"/>
      <c r="DO8" s="16"/>
      <c r="DP8" s="16"/>
      <c r="DQ8" s="17"/>
      <c r="DR8" s="2" t="s">
        <v>44</v>
      </c>
      <c r="DS8" s="2">
        <v>1228</v>
      </c>
      <c r="DT8" s="2">
        <v>65.510000000000005</v>
      </c>
      <c r="DU8" s="2">
        <v>61.26</v>
      </c>
      <c r="DV8" s="2">
        <v>1000</v>
      </c>
      <c r="DW8" s="15"/>
      <c r="DX8" s="16"/>
      <c r="DY8" s="16"/>
      <c r="DZ8" s="16"/>
      <c r="EA8" s="17"/>
      <c r="EB8" s="2" t="s">
        <v>44</v>
      </c>
      <c r="EC8" s="2">
        <v>1074</v>
      </c>
      <c r="ED8" s="2">
        <v>94.54</v>
      </c>
      <c r="EE8" s="2">
        <v>59.27</v>
      </c>
      <c r="EF8" s="2">
        <v>500</v>
      </c>
      <c r="EG8" s="15"/>
      <c r="EH8" s="16"/>
      <c r="EI8" s="16"/>
      <c r="EJ8" s="16"/>
      <c r="EK8" s="17"/>
    </row>
    <row r="9" spans="1:277" ht="37.5" customHeight="1" thickBot="1" x14ac:dyDescent="0.3">
      <c r="A9" s="78"/>
      <c r="B9" s="11" t="s">
        <v>45</v>
      </c>
      <c r="C9" s="12">
        <v>0</v>
      </c>
      <c r="D9" s="12">
        <v>0</v>
      </c>
      <c r="E9" s="12">
        <v>0</v>
      </c>
      <c r="F9" s="12">
        <v>0</v>
      </c>
      <c r="G9" s="21"/>
      <c r="H9" s="12"/>
      <c r="I9" s="12"/>
      <c r="J9" s="12"/>
      <c r="K9" s="12"/>
      <c r="L9" s="21" t="s">
        <v>45</v>
      </c>
      <c r="M9" s="12">
        <v>437</v>
      </c>
      <c r="N9" s="12">
        <v>50.41</v>
      </c>
      <c r="O9" s="12">
        <v>14.9</v>
      </c>
      <c r="P9" s="12">
        <v>0</v>
      </c>
      <c r="Q9" s="21"/>
      <c r="R9" s="12"/>
      <c r="S9" s="12"/>
      <c r="T9" s="12"/>
      <c r="U9" s="22"/>
      <c r="V9" s="21" t="s">
        <v>45</v>
      </c>
      <c r="W9" s="12">
        <v>1736</v>
      </c>
      <c r="X9" s="12">
        <v>198.75</v>
      </c>
      <c r="Y9" s="12">
        <v>48.17</v>
      </c>
      <c r="Z9" s="12">
        <v>700</v>
      </c>
      <c r="AA9" s="21"/>
      <c r="AB9" s="12"/>
      <c r="AC9" s="12"/>
      <c r="AD9" s="12"/>
      <c r="AE9" s="22"/>
      <c r="AF9" s="21" t="s">
        <v>45</v>
      </c>
      <c r="AG9" s="12">
        <v>800</v>
      </c>
      <c r="AH9" s="12">
        <v>68.099999999999994</v>
      </c>
      <c r="AI9" s="12">
        <v>32.6</v>
      </c>
      <c r="AJ9" s="12">
        <v>500</v>
      </c>
      <c r="AK9" s="21"/>
      <c r="AL9" s="12"/>
      <c r="AM9" s="12"/>
      <c r="AN9" s="12"/>
      <c r="AO9" s="22"/>
      <c r="AP9" s="21" t="s">
        <v>45</v>
      </c>
      <c r="AQ9" s="12">
        <v>295</v>
      </c>
      <c r="AR9" s="12">
        <v>1.6</v>
      </c>
      <c r="AS9" s="12">
        <v>1.2</v>
      </c>
      <c r="AT9" s="12">
        <v>0</v>
      </c>
      <c r="AU9" s="21"/>
      <c r="AV9" s="12"/>
      <c r="AW9" s="12"/>
      <c r="AX9" s="12"/>
      <c r="AY9" s="22"/>
      <c r="AZ9" s="21" t="s">
        <v>45</v>
      </c>
      <c r="BA9" s="12">
        <v>174</v>
      </c>
      <c r="BB9" s="12">
        <v>14.1</v>
      </c>
      <c r="BC9" s="12">
        <v>9.81</v>
      </c>
      <c r="BD9" s="12">
        <v>0</v>
      </c>
      <c r="BE9" s="21"/>
      <c r="BF9" s="12"/>
      <c r="BG9" s="12"/>
      <c r="BH9" s="12"/>
      <c r="BI9" s="22"/>
      <c r="BJ9" s="21" t="s">
        <v>45</v>
      </c>
      <c r="BK9" s="12">
        <v>1047</v>
      </c>
      <c r="BL9" s="12">
        <v>43.45</v>
      </c>
      <c r="BM9" s="12">
        <v>22.8</v>
      </c>
      <c r="BN9" s="12">
        <v>0</v>
      </c>
      <c r="BO9" s="21"/>
      <c r="BP9" s="12"/>
      <c r="BQ9" s="12"/>
      <c r="BR9" s="12"/>
      <c r="BS9" s="22"/>
      <c r="BT9" s="21" t="s">
        <v>45</v>
      </c>
      <c r="BU9" s="12">
        <v>0</v>
      </c>
      <c r="BV9" s="12">
        <v>0</v>
      </c>
      <c r="BW9" s="12">
        <v>0</v>
      </c>
      <c r="BX9" s="12">
        <v>0</v>
      </c>
      <c r="BY9" s="21"/>
      <c r="BZ9" s="12"/>
      <c r="CA9" s="12"/>
      <c r="CB9" s="12"/>
      <c r="CC9" s="22"/>
      <c r="CD9" s="21" t="s">
        <v>45</v>
      </c>
      <c r="CE9" s="12">
        <v>955</v>
      </c>
      <c r="CF9" s="12">
        <v>35</v>
      </c>
      <c r="CG9" s="12">
        <v>7.5</v>
      </c>
      <c r="CH9" s="12">
        <v>350</v>
      </c>
      <c r="CI9" s="21"/>
      <c r="CJ9" s="12"/>
      <c r="CK9" s="12"/>
      <c r="CL9" s="12"/>
      <c r="CM9" s="22"/>
      <c r="CN9" s="21" t="s">
        <v>45</v>
      </c>
      <c r="CO9" s="12">
        <v>253</v>
      </c>
      <c r="CP9" s="12">
        <v>44.14</v>
      </c>
      <c r="CQ9" s="12">
        <v>7.4</v>
      </c>
      <c r="CR9" s="12">
        <v>0</v>
      </c>
      <c r="CS9" s="21"/>
      <c r="CT9" s="12"/>
      <c r="CU9" s="12"/>
      <c r="CV9" s="12"/>
      <c r="CW9" s="22"/>
      <c r="CX9" s="21" t="s">
        <v>45</v>
      </c>
      <c r="CY9" s="12">
        <v>675</v>
      </c>
      <c r="CZ9" s="12">
        <v>64.39</v>
      </c>
      <c r="DA9" s="12">
        <v>21.5</v>
      </c>
      <c r="DB9" s="12">
        <v>750</v>
      </c>
      <c r="DC9" s="21"/>
      <c r="DD9" s="12"/>
      <c r="DE9" s="12"/>
      <c r="DF9" s="12"/>
      <c r="DG9" s="22"/>
      <c r="DH9" s="21" t="s">
        <v>45</v>
      </c>
      <c r="DI9" s="12">
        <v>472</v>
      </c>
      <c r="DJ9" s="12">
        <v>54.25</v>
      </c>
      <c r="DK9" s="12">
        <v>34.5</v>
      </c>
      <c r="DL9" s="12">
        <v>0</v>
      </c>
      <c r="DM9" s="21"/>
      <c r="DN9" s="12"/>
      <c r="DO9" s="12"/>
      <c r="DP9" s="12"/>
      <c r="DQ9" s="22"/>
      <c r="DR9" s="21" t="s">
        <v>45</v>
      </c>
      <c r="DS9" s="12">
        <v>424</v>
      </c>
      <c r="DT9" s="12">
        <v>18.8</v>
      </c>
      <c r="DU9" s="12">
        <v>3.6</v>
      </c>
      <c r="DV9" s="12">
        <v>0</v>
      </c>
      <c r="DW9" s="21"/>
      <c r="DX9" s="12"/>
      <c r="DY9" s="12"/>
      <c r="DZ9" s="12"/>
      <c r="EA9" s="22"/>
      <c r="EB9" s="21" t="s">
        <v>45</v>
      </c>
      <c r="EC9" s="12">
        <v>984</v>
      </c>
      <c r="ED9" s="12">
        <v>86.85</v>
      </c>
      <c r="EE9" s="12">
        <v>40.200000000000003</v>
      </c>
      <c r="EF9" s="12">
        <v>0</v>
      </c>
      <c r="EG9" s="21"/>
      <c r="EH9" s="12"/>
      <c r="EI9" s="12"/>
      <c r="EJ9" s="12"/>
      <c r="EK9" s="22"/>
    </row>
    <row r="10" spans="1:277" s="36" customFormat="1" ht="15.75" thickTop="1" x14ac:dyDescent="0.25">
      <c r="A10" s="79" t="s">
        <v>22</v>
      </c>
      <c r="B10" s="79"/>
      <c r="C10" s="35">
        <f>SUM(C3:C9)</f>
        <v>3705</v>
      </c>
      <c r="D10" s="35">
        <f t="shared" ref="D10:K10" si="0">SUM(D3:D9)</f>
        <v>375.44000000000005</v>
      </c>
      <c r="E10" s="35">
        <f t="shared" si="0"/>
        <v>195.36</v>
      </c>
      <c r="F10" s="35">
        <f t="shared" si="0"/>
        <v>2700</v>
      </c>
      <c r="G10" s="46">
        <f t="shared" si="0"/>
        <v>1825</v>
      </c>
      <c r="H10" s="47">
        <f t="shared" si="0"/>
        <v>218</v>
      </c>
      <c r="I10" s="47"/>
      <c r="J10" s="47">
        <f t="shared" si="0"/>
        <v>0</v>
      </c>
      <c r="K10" s="48">
        <f t="shared" si="0"/>
        <v>99.6</v>
      </c>
      <c r="M10" s="35">
        <f>SUM(M3:M9)</f>
        <v>4337</v>
      </c>
      <c r="N10" s="35">
        <f t="shared" ref="N10" si="1">SUM(N3:N9)</f>
        <v>424.42999999999995</v>
      </c>
      <c r="O10" s="35">
        <f t="shared" ref="O10" si="2">SUM(O3:O9)</f>
        <v>231.52</v>
      </c>
      <c r="P10" s="35">
        <f t="shared" ref="P10:R10" si="3">SUM(P3:P9)</f>
        <v>3000</v>
      </c>
      <c r="Q10" s="46">
        <f t="shared" si="3"/>
        <v>2778</v>
      </c>
      <c r="R10" s="47">
        <f t="shared" si="3"/>
        <v>274</v>
      </c>
      <c r="S10" s="47"/>
      <c r="T10" s="47">
        <f t="shared" ref="T10:U10" si="4">SUM(T3:T9)</f>
        <v>13.3</v>
      </c>
      <c r="U10" s="48">
        <f t="shared" si="4"/>
        <v>103.8</v>
      </c>
      <c r="W10" s="35">
        <f>SUM(W3:W9)</f>
        <v>5309</v>
      </c>
      <c r="X10" s="35">
        <f t="shared" ref="X10" si="5">SUM(X3:X9)</f>
        <v>518.41000000000008</v>
      </c>
      <c r="Y10" s="35">
        <f t="shared" ref="Y10" si="6">SUM(Y3:Y9)</f>
        <v>215.48000000000002</v>
      </c>
      <c r="Z10" s="35">
        <f t="shared" ref="Z10:AB10" si="7">SUM(Z3:Z9)</f>
        <v>3650</v>
      </c>
      <c r="AA10" s="46">
        <f t="shared" si="7"/>
        <v>3007</v>
      </c>
      <c r="AB10" s="47">
        <f t="shared" si="7"/>
        <v>289</v>
      </c>
      <c r="AC10" s="47"/>
      <c r="AD10" s="47">
        <f t="shared" ref="AD10:AE10" si="8">SUM(AD3:AD9)</f>
        <v>22.4</v>
      </c>
      <c r="AE10" s="48">
        <f t="shared" si="8"/>
        <v>97.3</v>
      </c>
      <c r="AG10" s="35">
        <f>SUM(AG3:AG9)</f>
        <v>4611</v>
      </c>
      <c r="AH10" s="35">
        <f t="shared" ref="AH10" si="9">SUM(AH3:AH9)</f>
        <v>451.45999999999992</v>
      </c>
      <c r="AI10" s="35">
        <f t="shared" ref="AI10" si="10">SUM(AI3:AI9)</f>
        <v>200.79999999999998</v>
      </c>
      <c r="AJ10" s="35">
        <f t="shared" ref="AJ10:AL10" si="11">SUM(AJ3:AJ9)</f>
        <v>2450</v>
      </c>
      <c r="AK10" s="46">
        <f t="shared" si="11"/>
        <v>277</v>
      </c>
      <c r="AL10" s="47">
        <f t="shared" si="11"/>
        <v>30</v>
      </c>
      <c r="AM10" s="47"/>
      <c r="AN10" s="47">
        <f t="shared" ref="AN10:AO10" si="12">SUM(AN3:AN9)</f>
        <v>9.3000000000000007</v>
      </c>
      <c r="AO10" s="48">
        <f t="shared" si="12"/>
        <v>0</v>
      </c>
      <c r="AQ10" s="35">
        <f>SUM(AQ3:AQ9)</f>
        <v>5075</v>
      </c>
      <c r="AR10" s="35">
        <f t="shared" ref="AR10" si="13">SUM(AR3:AR9)</f>
        <v>444.87</v>
      </c>
      <c r="AS10" s="35">
        <f t="shared" ref="AS10" si="14">SUM(AS3:AS9)</f>
        <v>230.74</v>
      </c>
      <c r="AT10" s="35">
        <f t="shared" ref="AT10:AV10" si="15">SUM(AT3:AT9)</f>
        <v>1950</v>
      </c>
      <c r="AU10" s="46">
        <f t="shared" si="15"/>
        <v>2022</v>
      </c>
      <c r="AV10" s="47">
        <f t="shared" si="15"/>
        <v>198</v>
      </c>
      <c r="AW10" s="47"/>
      <c r="AX10" s="47">
        <f t="shared" ref="AX10:AY10" si="16">SUM(AX3:AX9)</f>
        <v>0</v>
      </c>
      <c r="AY10" s="48">
        <f t="shared" si="16"/>
        <v>94.8</v>
      </c>
      <c r="BA10" s="35">
        <f>SUM(BA3:BA9)</f>
        <v>4217</v>
      </c>
      <c r="BB10" s="35">
        <f t="shared" ref="BB10" si="17">SUM(BB3:BB9)</f>
        <v>479.81000000000006</v>
      </c>
      <c r="BC10" s="35">
        <f t="shared" ref="BC10" si="18">SUM(BC3:BC9)</f>
        <v>181.49</v>
      </c>
      <c r="BD10" s="35">
        <f t="shared" ref="BD10:BF10" si="19">SUM(BD3:BD9)</f>
        <v>2050</v>
      </c>
      <c r="BE10" s="46">
        <f t="shared" si="19"/>
        <v>1967</v>
      </c>
      <c r="BF10" s="47">
        <f t="shared" si="19"/>
        <v>194</v>
      </c>
      <c r="BG10" s="47"/>
      <c r="BH10" s="47">
        <f t="shared" ref="BH10:BI10" si="20">SUM(BH3:BH9)</f>
        <v>29.7</v>
      </c>
      <c r="BI10" s="48">
        <f t="shared" si="20"/>
        <v>39.200000000000003</v>
      </c>
      <c r="BK10" s="35">
        <f>SUM(BK3:BK9)</f>
        <v>5896</v>
      </c>
      <c r="BL10" s="35">
        <f t="shared" ref="BL10" si="21">SUM(BL3:BL9)</f>
        <v>595.05000000000007</v>
      </c>
      <c r="BM10" s="35">
        <f t="shared" ref="BM10" si="22">SUM(BM3:BM9)</f>
        <v>229.85000000000002</v>
      </c>
      <c r="BN10" s="35">
        <f t="shared" ref="BN10:BP10" si="23">SUM(BN3:BN9)</f>
        <v>2950</v>
      </c>
      <c r="BO10" s="46">
        <f t="shared" si="23"/>
        <v>2492</v>
      </c>
      <c r="BP10" s="47">
        <f t="shared" si="23"/>
        <v>265</v>
      </c>
      <c r="BQ10" s="47"/>
      <c r="BR10" s="47">
        <f t="shared" ref="BR10:BS10" si="24">SUM(BR3:BR9)</f>
        <v>36.4</v>
      </c>
      <c r="BS10" s="48">
        <f t="shared" si="24"/>
        <v>59.3</v>
      </c>
      <c r="BU10" s="35">
        <f>SUM(BU3:BU9)</f>
        <v>3633</v>
      </c>
      <c r="BV10" s="35">
        <f t="shared" ref="BV10" si="25">SUM(BV3:BV9)</f>
        <v>300.47000000000003</v>
      </c>
      <c r="BW10" s="35">
        <f t="shared" ref="BW10" si="26">SUM(BW3:BW9)</f>
        <v>164.6</v>
      </c>
      <c r="BX10" s="35">
        <f t="shared" ref="BX10:BZ10" si="27">SUM(BX3:BX9)</f>
        <v>2300</v>
      </c>
      <c r="BY10" s="46">
        <f t="shared" si="27"/>
        <v>0</v>
      </c>
      <c r="BZ10" s="47">
        <f t="shared" si="27"/>
        <v>0</v>
      </c>
      <c r="CA10" s="47"/>
      <c r="CB10" s="47">
        <f t="shared" ref="CB10:CC10" si="28">SUM(CB3:CB9)</f>
        <v>0</v>
      </c>
      <c r="CC10" s="48">
        <f t="shared" si="28"/>
        <v>0</v>
      </c>
      <c r="CE10" s="35">
        <f>SUM(CE3:CE9)</f>
        <v>5426</v>
      </c>
      <c r="CF10" s="35">
        <f t="shared" ref="CF10" si="29">SUM(CF3:CF9)</f>
        <v>503.66</v>
      </c>
      <c r="CG10" s="35">
        <f t="shared" ref="CG10" si="30">SUM(CG3:CG9)</f>
        <v>199.33</v>
      </c>
      <c r="CH10" s="35">
        <f t="shared" ref="CH10:CJ10" si="31">SUM(CH3:CH9)</f>
        <v>4050</v>
      </c>
      <c r="CI10" s="46">
        <f t="shared" si="31"/>
        <v>2583</v>
      </c>
      <c r="CJ10" s="47">
        <f t="shared" si="31"/>
        <v>253</v>
      </c>
      <c r="CK10" s="47"/>
      <c r="CL10" s="47">
        <f t="shared" ref="CL10:CM10" si="32">SUM(CL3:CL9)</f>
        <v>0</v>
      </c>
      <c r="CM10" s="48">
        <f t="shared" si="32"/>
        <v>110</v>
      </c>
      <c r="CO10" s="35">
        <f>SUM(CO3:CO9)</f>
        <v>4601</v>
      </c>
      <c r="CP10" s="35">
        <f t="shared" ref="CP10" si="33">SUM(CP3:CP9)</f>
        <v>596</v>
      </c>
      <c r="CQ10" s="35">
        <f t="shared" ref="CQ10" si="34">SUM(CQ3:CQ9)</f>
        <v>263.86999999999995</v>
      </c>
      <c r="CR10" s="35">
        <f t="shared" ref="CR10:CT10" si="35">SUM(CR3:CR9)</f>
        <v>3050</v>
      </c>
      <c r="CS10" s="46">
        <f t="shared" si="35"/>
        <v>2789</v>
      </c>
      <c r="CT10" s="47">
        <f t="shared" si="35"/>
        <v>260</v>
      </c>
      <c r="CU10" s="47"/>
      <c r="CV10" s="47">
        <f t="shared" ref="CV10:CW10" si="36">SUM(CV3:CV9)</f>
        <v>36.299999999999997</v>
      </c>
      <c r="CW10" s="48">
        <f t="shared" si="36"/>
        <v>60.48</v>
      </c>
      <c r="CY10" s="35">
        <f>SUM(CY3:CY9)</f>
        <v>4407</v>
      </c>
      <c r="CZ10" s="35">
        <f t="shared" ref="CZ10" si="37">SUM(CZ3:CZ9)</f>
        <v>516.04000000000008</v>
      </c>
      <c r="DA10" s="35">
        <f t="shared" ref="DA10" si="38">SUM(DA3:DA9)</f>
        <v>220.43</v>
      </c>
      <c r="DB10" s="35">
        <f t="shared" ref="DB10:DD10" si="39">SUM(DB3:DB9)</f>
        <v>4150</v>
      </c>
      <c r="DC10" s="46">
        <f t="shared" si="39"/>
        <v>2645</v>
      </c>
      <c r="DD10" s="47">
        <f t="shared" si="39"/>
        <v>230</v>
      </c>
      <c r="DE10" s="47"/>
      <c r="DF10" s="47">
        <f t="shared" ref="DF10:DG10" si="40">SUM(DF3:DF9)</f>
        <v>0</v>
      </c>
      <c r="DG10" s="48">
        <f t="shared" si="40"/>
        <v>112.6</v>
      </c>
      <c r="DI10" s="35">
        <f>SUM(DI3:DI9)</f>
        <v>5229</v>
      </c>
      <c r="DJ10" s="35">
        <f t="shared" ref="DJ10" si="41">SUM(DJ3:DJ9)</f>
        <v>533.61999999999989</v>
      </c>
      <c r="DK10" s="35">
        <f t="shared" ref="DK10" si="42">SUM(DK3:DK9)</f>
        <v>227.35999999999999</v>
      </c>
      <c r="DL10" s="35">
        <f t="shared" ref="DL10:DN10" si="43">SUM(DL3:DL9)</f>
        <v>2400</v>
      </c>
      <c r="DM10" s="46">
        <f t="shared" si="43"/>
        <v>0</v>
      </c>
      <c r="DN10" s="47">
        <f t="shared" si="43"/>
        <v>0</v>
      </c>
      <c r="DO10" s="47"/>
      <c r="DP10" s="47">
        <f t="shared" ref="DP10:DQ10" si="44">SUM(DP3:DP9)</f>
        <v>0</v>
      </c>
      <c r="DQ10" s="48">
        <f t="shared" si="44"/>
        <v>0</v>
      </c>
      <c r="DS10" s="35">
        <f>SUM(DS3:DS9)</f>
        <v>5408</v>
      </c>
      <c r="DT10" s="35">
        <f t="shared" ref="DT10" si="45">SUM(DT3:DT9)</f>
        <v>529.72</v>
      </c>
      <c r="DU10" s="35">
        <f t="shared" ref="DU10" si="46">SUM(DU3:DU9)</f>
        <v>174.47</v>
      </c>
      <c r="DV10" s="35">
        <f t="shared" ref="DV10:DX10" si="47">SUM(DV3:DV9)</f>
        <v>2200</v>
      </c>
      <c r="DW10" s="46">
        <f t="shared" si="47"/>
        <v>2324</v>
      </c>
      <c r="DX10" s="47">
        <f t="shared" si="47"/>
        <v>235</v>
      </c>
      <c r="DY10" s="47"/>
      <c r="DZ10" s="47">
        <f t="shared" ref="DZ10:EA10" si="48">SUM(DZ3:DZ9)</f>
        <v>60.8</v>
      </c>
      <c r="EA10" s="48">
        <f t="shared" si="48"/>
        <v>0</v>
      </c>
      <c r="EC10" s="35">
        <f>SUM(EC3:EC9)</f>
        <v>5952</v>
      </c>
      <c r="ED10" s="35">
        <f t="shared" ref="ED10" si="49">SUM(ED3:ED9)</f>
        <v>528.29000000000008</v>
      </c>
      <c r="EE10" s="35">
        <f t="shared" ref="EE10" si="50">SUM(EE3:EE9)</f>
        <v>261.06000000000006</v>
      </c>
      <c r="EF10" s="35">
        <f t="shared" ref="EF10:EH10" si="51">SUM(EF3:EF9)</f>
        <v>3500</v>
      </c>
      <c r="EG10" s="46">
        <f t="shared" si="51"/>
        <v>2161</v>
      </c>
      <c r="EH10" s="47">
        <f t="shared" si="51"/>
        <v>215</v>
      </c>
      <c r="EI10" s="47"/>
      <c r="EJ10" s="47">
        <f t="shared" ref="EJ10:EK10" si="52">SUM(EJ3:EJ9)</f>
        <v>0</v>
      </c>
      <c r="EK10" s="48">
        <f t="shared" si="52"/>
        <v>101</v>
      </c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  <c r="IS10" s="24"/>
      <c r="IT10" s="24"/>
      <c r="IU10" s="24"/>
      <c r="IV10" s="24"/>
      <c r="IW10" s="24"/>
      <c r="IX10" s="24"/>
      <c r="IY10" s="24"/>
      <c r="IZ10" s="24"/>
      <c r="JA10" s="24"/>
      <c r="JB10" s="24"/>
      <c r="JC10" s="24"/>
      <c r="JD10" s="24"/>
      <c r="JE10" s="24"/>
      <c r="JF10" s="24"/>
      <c r="JG10" s="24"/>
      <c r="JH10" s="24"/>
      <c r="JI10" s="24"/>
      <c r="JJ10" s="24"/>
      <c r="JK10" s="24"/>
      <c r="JL10" s="24"/>
      <c r="JM10" s="24"/>
      <c r="JN10" s="24"/>
      <c r="JO10" s="24"/>
      <c r="JP10" s="24"/>
      <c r="JQ10" s="24"/>
    </row>
    <row r="11" spans="1:277" s="26" customFormat="1" x14ac:dyDescent="0.25">
      <c r="A11" s="80" t="s">
        <v>68</v>
      </c>
      <c r="B11" s="80"/>
      <c r="C11" s="25">
        <f>ROUND(C10/69.9,2)</f>
        <v>53</v>
      </c>
      <c r="D11" s="25">
        <f t="shared" ref="D11:F11" si="53">ROUND(D10/69.9,2)</f>
        <v>5.37</v>
      </c>
      <c r="E11" s="25">
        <f t="shared" si="53"/>
        <v>2.79</v>
      </c>
      <c r="F11" s="25">
        <f t="shared" si="53"/>
        <v>38.630000000000003</v>
      </c>
      <c r="G11" s="45" t="s">
        <v>54</v>
      </c>
      <c r="H11" s="34">
        <f>IFERROR(ROUND(((I4-$B$20)/$B$19)*100,2),0)</f>
        <v>59.63</v>
      </c>
      <c r="I11" s="38" t="s">
        <v>88</v>
      </c>
      <c r="J11" s="34">
        <f>ROUND((G10/H10)*60,1)</f>
        <v>502.3</v>
      </c>
      <c r="K11" s="39">
        <f>J10+K10</f>
        <v>99.6</v>
      </c>
      <c r="L11" s="28"/>
      <c r="M11" s="28">
        <f>ROUND(M10/69.9,2)</f>
        <v>62.05</v>
      </c>
      <c r="N11" s="28">
        <f t="shared" ref="N11" si="54">ROUND(N10/69.9,2)</f>
        <v>6.07</v>
      </c>
      <c r="O11" s="28">
        <f t="shared" ref="O11" si="55">ROUND(O10/69.9,2)</f>
        <v>3.31</v>
      </c>
      <c r="P11" s="28">
        <f t="shared" ref="P11" si="56">ROUND(P10/69.9,2)</f>
        <v>42.92</v>
      </c>
      <c r="Q11" s="45" t="s">
        <v>54</v>
      </c>
      <c r="R11" s="34">
        <v>0</v>
      </c>
      <c r="S11" s="38" t="s">
        <v>86</v>
      </c>
      <c r="T11" s="34">
        <f>ROUND((Q10/R10)*60,1)</f>
        <v>608.29999999999995</v>
      </c>
      <c r="U11" s="39">
        <f>T10+U10</f>
        <v>117.1</v>
      </c>
      <c r="V11" s="28"/>
      <c r="W11" s="28">
        <f>ROUND(W10/69.9,2)</f>
        <v>75.95</v>
      </c>
      <c r="X11" s="28">
        <f t="shared" ref="X11" si="57">ROUND(X10/69.9,2)</f>
        <v>7.42</v>
      </c>
      <c r="Y11" s="28">
        <f t="shared" ref="Y11" si="58">ROUND(Y10/69.9,2)</f>
        <v>3.08</v>
      </c>
      <c r="Z11" s="28">
        <f t="shared" ref="Z11" si="59">ROUND(Z10/69.9,2)</f>
        <v>52.22</v>
      </c>
      <c r="AA11" s="45" t="s">
        <v>54</v>
      </c>
      <c r="AB11" s="34">
        <f>IFERROR(ROUND(((AC4-$B$20)/$B$19)*100,2),0)</f>
        <v>63.98</v>
      </c>
      <c r="AC11" s="38" t="s">
        <v>86</v>
      </c>
      <c r="AD11" s="34">
        <f>ROUND((AA10/AB10)*60,1)</f>
        <v>624.29999999999995</v>
      </c>
      <c r="AE11" s="39">
        <f>AD10+AE10</f>
        <v>119.69999999999999</v>
      </c>
      <c r="AF11" s="28"/>
      <c r="AG11" s="28">
        <f>ROUND(AG10/69.9,2)</f>
        <v>65.97</v>
      </c>
      <c r="AH11" s="28">
        <f t="shared" ref="AH11" si="60">ROUND(AH10/69.9,2)</f>
        <v>6.46</v>
      </c>
      <c r="AI11" s="28">
        <f t="shared" ref="AI11" si="61">ROUND(AI10/69.9,2)</f>
        <v>2.87</v>
      </c>
      <c r="AJ11" s="28">
        <f t="shared" ref="AJ11" si="62">ROUND(AJ10/69.9,2)</f>
        <v>35.049999999999997</v>
      </c>
      <c r="AK11" s="50"/>
      <c r="AL11" s="51"/>
      <c r="AM11" s="52"/>
      <c r="AN11" s="51"/>
      <c r="AO11" s="53"/>
      <c r="AP11" s="28"/>
      <c r="AQ11" s="28">
        <f>ROUND(AQ10/69.9,2)</f>
        <v>72.599999999999994</v>
      </c>
      <c r="AR11" s="28">
        <f t="shared" ref="AR11" si="63">ROUND(AR10/69.9,2)</f>
        <v>6.36</v>
      </c>
      <c r="AS11" s="28">
        <f t="shared" ref="AS11" si="64">ROUND(AS10/69.9,2)</f>
        <v>3.3</v>
      </c>
      <c r="AT11" s="28">
        <f t="shared" ref="AT11" si="65">ROUND(AT10/69.9,2)</f>
        <v>27.9</v>
      </c>
      <c r="AU11" s="45" t="s">
        <v>54</v>
      </c>
      <c r="AV11" s="34">
        <f>IFERROR(ROUND(((AW4-$B$20)/$B$19)*100,2),0)</f>
        <v>60.25</v>
      </c>
      <c r="AW11" s="38" t="s">
        <v>86</v>
      </c>
      <c r="AX11" s="34">
        <f>ROUND((AU10/AV10)*60,1)</f>
        <v>612.70000000000005</v>
      </c>
      <c r="AY11" s="39">
        <f>AX10+AY10</f>
        <v>94.8</v>
      </c>
      <c r="AZ11" s="28"/>
      <c r="BA11" s="28">
        <f>ROUND(BA10/69.9,2)</f>
        <v>60.33</v>
      </c>
      <c r="BB11" s="28">
        <f t="shared" ref="BB11" si="66">ROUND(BB10/69.9,2)</f>
        <v>6.86</v>
      </c>
      <c r="BC11" s="28">
        <f t="shared" ref="BC11" si="67">ROUND(BC10/69.9,2)</f>
        <v>2.6</v>
      </c>
      <c r="BD11" s="28">
        <f t="shared" ref="BD11" si="68">ROUND(BD10/69.9,2)</f>
        <v>29.33</v>
      </c>
      <c r="BE11" s="45" t="s">
        <v>54</v>
      </c>
      <c r="BF11" s="34">
        <f>IFERROR(ROUND(((BG4-$B$20)/$B$19)*100,2),0)</f>
        <v>63.35</v>
      </c>
      <c r="BG11" s="38" t="s">
        <v>86</v>
      </c>
      <c r="BH11" s="34">
        <f>ROUND((BE10/BF10)*60,1)</f>
        <v>608.4</v>
      </c>
      <c r="BI11" s="39">
        <f>BH10+BI10</f>
        <v>68.900000000000006</v>
      </c>
      <c r="BJ11" s="28"/>
      <c r="BK11" s="28">
        <f>ROUND(BK10/69.9,2)</f>
        <v>84.35</v>
      </c>
      <c r="BL11" s="28">
        <f t="shared" ref="BL11" si="69">ROUND(BL10/69.9,2)</f>
        <v>8.51</v>
      </c>
      <c r="BM11" s="28">
        <f t="shared" ref="BM11" si="70">ROUND(BM10/69.9,2)</f>
        <v>3.29</v>
      </c>
      <c r="BN11" s="28">
        <f t="shared" ref="BN11" si="71">ROUND(BN10/69.9,2)</f>
        <v>42.2</v>
      </c>
      <c r="BO11" s="45" t="s">
        <v>54</v>
      </c>
      <c r="BP11" s="34">
        <f>IFERROR(ROUND(((BQ4-$B$20)/$B$19)*100,2),0)</f>
        <v>64.599999999999994</v>
      </c>
      <c r="BQ11" s="38" t="s">
        <v>86</v>
      </c>
      <c r="BR11" s="34">
        <f>ROUND((BO10/BP10)*60,1)</f>
        <v>564.20000000000005</v>
      </c>
      <c r="BS11" s="39">
        <f>BR10+BS10</f>
        <v>95.699999999999989</v>
      </c>
      <c r="BT11" s="28"/>
      <c r="BU11" s="28">
        <f>ROUND(BU10/69.9,2)</f>
        <v>51.97</v>
      </c>
      <c r="BV11" s="28">
        <f t="shared" ref="BV11" si="72">ROUND(BV10/69.9,2)</f>
        <v>4.3</v>
      </c>
      <c r="BW11" s="28">
        <f t="shared" ref="BW11" si="73">ROUND(BW10/69.9,2)</f>
        <v>2.35</v>
      </c>
      <c r="BX11" s="28">
        <f t="shared" ref="BX11" si="74">ROUND(BX10/69.9,2)</f>
        <v>32.9</v>
      </c>
      <c r="BY11" s="50"/>
      <c r="BZ11" s="51"/>
      <c r="CA11" s="52"/>
      <c r="CB11" s="51"/>
      <c r="CC11" s="53"/>
      <c r="CD11" s="28"/>
      <c r="CE11" s="28">
        <f>ROUND(CE10/69.9,2)</f>
        <v>77.63</v>
      </c>
      <c r="CF11" s="28">
        <f t="shared" ref="CF11" si="75">ROUND(CF10/69.9,2)</f>
        <v>7.21</v>
      </c>
      <c r="CG11" s="28">
        <f t="shared" ref="CG11" si="76">ROUND(CG10/69.9,2)</f>
        <v>2.85</v>
      </c>
      <c r="CH11" s="28">
        <f t="shared" ref="CH11" si="77">ROUND(CH10/69.9,2)</f>
        <v>57.94</v>
      </c>
      <c r="CI11" s="45" t="s">
        <v>54</v>
      </c>
      <c r="CJ11" s="34">
        <f>IFERROR(ROUND(((CK4-$B$20)/$B$19)*100,2),0)</f>
        <v>64.599999999999994</v>
      </c>
      <c r="CK11" s="38" t="s">
        <v>86</v>
      </c>
      <c r="CL11" s="34">
        <f>ROUND((CI10/CJ10)*60,1)</f>
        <v>612.6</v>
      </c>
      <c r="CM11" s="39">
        <f>CL10+CM10</f>
        <v>110</v>
      </c>
      <c r="CN11" s="28"/>
      <c r="CO11" s="28">
        <f>ROUND(CO10/69.9,2)</f>
        <v>65.819999999999993</v>
      </c>
      <c r="CP11" s="28">
        <f t="shared" ref="CP11" si="78">ROUND(CP10/69.9,2)</f>
        <v>8.5299999999999994</v>
      </c>
      <c r="CQ11" s="28">
        <f t="shared" ref="CQ11" si="79">ROUND(CQ10/69.9,2)</f>
        <v>3.77</v>
      </c>
      <c r="CR11" s="28">
        <f t="shared" ref="CR11" si="80">ROUND(CR10/69.9,2)</f>
        <v>43.63</v>
      </c>
      <c r="CS11" s="45" t="s">
        <v>54</v>
      </c>
      <c r="CT11" s="34">
        <f>IFERROR(ROUND(((CU4-$B$20)/$B$19)*100,2),0)</f>
        <v>68.319999999999993</v>
      </c>
      <c r="CU11" s="38" t="s">
        <v>86</v>
      </c>
      <c r="CV11" s="34">
        <f>ROUND((CS10/CT10)*60,1)</f>
        <v>643.6</v>
      </c>
      <c r="CW11" s="39">
        <f>CV10+CW10</f>
        <v>96.78</v>
      </c>
      <c r="CX11" s="28"/>
      <c r="CY11" s="28">
        <f>ROUND(CY10/69.9,2)</f>
        <v>63.05</v>
      </c>
      <c r="CZ11" s="28">
        <f t="shared" ref="CZ11" si="81">ROUND(CZ10/69.9,2)</f>
        <v>7.38</v>
      </c>
      <c r="DA11" s="28">
        <f t="shared" ref="DA11" si="82">ROUND(DA10/69.9,2)</f>
        <v>3.15</v>
      </c>
      <c r="DB11" s="28">
        <f t="shared" ref="DB11" si="83">ROUND(DB10/69.9,2)</f>
        <v>59.37</v>
      </c>
      <c r="DC11" s="45" t="s">
        <v>54</v>
      </c>
      <c r="DD11" s="34">
        <f>IFERROR(ROUND(((DE4-$B$20)/$B$19)*100,2),0)</f>
        <v>61.49</v>
      </c>
      <c r="DE11" s="38" t="s">
        <v>86</v>
      </c>
      <c r="DF11" s="34">
        <f>ROUND((DC10/DD10)*60,1)</f>
        <v>690</v>
      </c>
      <c r="DG11" s="39">
        <f>DF10+DG10</f>
        <v>112.6</v>
      </c>
      <c r="DH11" s="28"/>
      <c r="DI11" s="28">
        <f>ROUND(DI10/69.9,2)</f>
        <v>74.81</v>
      </c>
      <c r="DJ11" s="28">
        <f t="shared" ref="DJ11" si="84">ROUND(DJ10/69.9,2)</f>
        <v>7.63</v>
      </c>
      <c r="DK11" s="28">
        <f t="shared" ref="DK11" si="85">ROUND(DK10/69.9,2)</f>
        <v>3.25</v>
      </c>
      <c r="DL11" s="28">
        <f t="shared" ref="DL11" si="86">ROUND(DL10/69.9,2)</f>
        <v>34.33</v>
      </c>
      <c r="DM11" s="50"/>
      <c r="DN11" s="51"/>
      <c r="DO11" s="52"/>
      <c r="DP11" s="51"/>
      <c r="DQ11" s="53"/>
      <c r="DR11" s="28"/>
      <c r="DS11" s="28">
        <f>ROUND(DS10/69.9,2)</f>
        <v>77.37</v>
      </c>
      <c r="DT11" s="28">
        <f t="shared" ref="DT11" si="87">ROUND(DT10/69.9,2)</f>
        <v>7.58</v>
      </c>
      <c r="DU11" s="28">
        <f t="shared" ref="DU11" si="88">ROUND(DU10/69.9,2)</f>
        <v>2.5</v>
      </c>
      <c r="DV11" s="28">
        <f t="shared" ref="DV11" si="89">ROUND(DV10/69.9,2)</f>
        <v>31.47</v>
      </c>
      <c r="DW11" s="45" t="s">
        <v>54</v>
      </c>
      <c r="DX11" s="34">
        <f>IFERROR(ROUND(((DY4-$B$20)/$B$19)*100,2),0)</f>
        <v>61.49</v>
      </c>
      <c r="DY11" s="38" t="s">
        <v>86</v>
      </c>
      <c r="DZ11" s="34">
        <f>ROUND((DW10/DX10)*60,1)</f>
        <v>593.4</v>
      </c>
      <c r="EA11" s="39">
        <f>DZ10+EA10</f>
        <v>60.8</v>
      </c>
      <c r="EB11" s="28"/>
      <c r="EC11" s="28">
        <f>ROUND(EC10/69.9,2)</f>
        <v>85.15</v>
      </c>
      <c r="ED11" s="28">
        <f t="shared" ref="ED11" si="90">ROUND(ED10/69.9,2)</f>
        <v>7.56</v>
      </c>
      <c r="EE11" s="28">
        <f t="shared" ref="EE11" si="91">ROUND(EE10/69.9,2)</f>
        <v>3.73</v>
      </c>
      <c r="EF11" s="28">
        <f t="shared" ref="EF11" si="92">ROUND(EF10/69.9,2)</f>
        <v>50.07</v>
      </c>
      <c r="EG11" s="45" t="s">
        <v>54</v>
      </c>
      <c r="EH11" s="34">
        <f>IFERROR(ROUND(((EI4-$B$20)/$B$19)*100,2),0)</f>
        <v>55.28</v>
      </c>
      <c r="EI11" s="38" t="s">
        <v>86</v>
      </c>
      <c r="EJ11" s="34">
        <f>ROUND((EG10/EH10)*60,1)</f>
        <v>603.1</v>
      </c>
      <c r="EK11" s="39">
        <f>EJ10+EK10</f>
        <v>101</v>
      </c>
      <c r="EL11" s="24"/>
      <c r="EM11" s="41"/>
      <c r="EN11" s="41"/>
      <c r="EO11" s="41"/>
      <c r="EP11" s="41"/>
      <c r="EQ11" s="24"/>
      <c r="ER11" s="24"/>
      <c r="ES11" s="24"/>
      <c r="ET11" s="24"/>
      <c r="EU11" s="24"/>
      <c r="EV11" s="41"/>
      <c r="EW11" s="41"/>
      <c r="EX11" s="41"/>
      <c r="EY11" s="41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  <c r="IS11" s="24"/>
      <c r="IT11" s="24"/>
      <c r="IU11" s="24"/>
      <c r="IV11" s="24"/>
      <c r="IW11" s="24"/>
      <c r="IX11" s="24"/>
      <c r="IY11" s="24"/>
      <c r="IZ11" s="24"/>
      <c r="JA11" s="24"/>
      <c r="JB11" s="24"/>
      <c r="JC11" s="24"/>
      <c r="JD11" s="24"/>
      <c r="JE11" s="24"/>
      <c r="JF11" s="24"/>
      <c r="JG11" s="24"/>
      <c r="JH11" s="24"/>
      <c r="JI11" s="24"/>
      <c r="JJ11" s="24"/>
      <c r="JK11" s="24"/>
      <c r="JL11" s="24"/>
      <c r="JM11" s="24"/>
      <c r="JN11" s="24"/>
      <c r="JO11" s="24"/>
      <c r="JP11" s="24"/>
      <c r="JQ11" s="24"/>
    </row>
    <row r="12" spans="1:277" x14ac:dyDescent="0.25">
      <c r="A12" s="81" t="s">
        <v>38</v>
      </c>
      <c r="B12" s="81"/>
      <c r="C12" s="32">
        <f>ROUND(C3/69.9,2)</f>
        <v>8.0399999999999991</v>
      </c>
      <c r="D12" s="32">
        <f t="shared" ref="D12:F12" si="93">ROUND(D3/69.9,2)</f>
        <v>1.1499999999999999</v>
      </c>
      <c r="E12" s="32">
        <f t="shared" si="93"/>
        <v>0.21</v>
      </c>
      <c r="F12" s="32">
        <f t="shared" si="93"/>
        <v>6.44</v>
      </c>
      <c r="G12" s="45" t="s">
        <v>55</v>
      </c>
      <c r="H12" s="34">
        <v>0</v>
      </c>
      <c r="I12" s="38" t="s">
        <v>86</v>
      </c>
      <c r="J12" s="34">
        <f>ROUND(J11/$B$23,1)</f>
        <v>7.2</v>
      </c>
      <c r="K12" s="37"/>
      <c r="L12" s="32"/>
      <c r="M12" s="32">
        <f>ROUND(M3/69.9,2)</f>
        <v>9.01</v>
      </c>
      <c r="N12" s="32">
        <f t="shared" ref="N12:P12" si="94">ROUND(N3/69.9,2)</f>
        <v>0.76</v>
      </c>
      <c r="O12" s="32">
        <f t="shared" si="94"/>
        <v>0.56000000000000005</v>
      </c>
      <c r="P12" s="32">
        <f t="shared" si="94"/>
        <v>3.58</v>
      </c>
      <c r="Q12" s="45" t="s">
        <v>55</v>
      </c>
      <c r="R12" s="34">
        <f>IFERROR(ROUND(((AVERAGE(S6,S7)-$B$20)/$B$19)*100,2),0)</f>
        <v>57.45</v>
      </c>
      <c r="S12" s="38" t="s">
        <v>86</v>
      </c>
      <c r="T12" s="34">
        <f>ROUND(T11/$B$23,1)</f>
        <v>8.6999999999999993</v>
      </c>
      <c r="U12" s="37"/>
      <c r="V12" s="32"/>
      <c r="W12" s="32">
        <f>ROUND(W3/69.9,2)</f>
        <v>11.6</v>
      </c>
      <c r="X12" s="32">
        <f t="shared" ref="X12:Z12" si="95">ROUND(X3/69.9,2)</f>
        <v>1.2</v>
      </c>
      <c r="Y12" s="32">
        <f t="shared" si="95"/>
        <v>0.47</v>
      </c>
      <c r="Z12" s="32">
        <f t="shared" si="95"/>
        <v>10.01</v>
      </c>
      <c r="AA12" s="45" t="s">
        <v>55</v>
      </c>
      <c r="AB12" s="34">
        <f>IFERROR(ROUND(((AC6-$B$20)/$B$19)*100,2),0)</f>
        <v>60.87</v>
      </c>
      <c r="AC12" s="38" t="s">
        <v>86</v>
      </c>
      <c r="AD12" s="34">
        <f>ROUND(AD11/$B$23,1)</f>
        <v>8.9</v>
      </c>
      <c r="AE12" s="37"/>
      <c r="AF12" s="32"/>
      <c r="AG12" s="32">
        <f>ROUND(AG3/69.9,2)</f>
        <v>8.1999999999999993</v>
      </c>
      <c r="AH12" s="32">
        <f t="shared" ref="AH12:AJ12" si="96">ROUND(AH3/69.9,2)</f>
        <v>0.65</v>
      </c>
      <c r="AI12" s="32">
        <f t="shared" si="96"/>
        <v>0.43</v>
      </c>
      <c r="AJ12" s="32">
        <f t="shared" si="96"/>
        <v>6.44</v>
      </c>
      <c r="AK12" s="45"/>
      <c r="AL12" s="38"/>
      <c r="AM12" s="38"/>
      <c r="AN12" s="34"/>
      <c r="AO12" s="37"/>
      <c r="AP12" s="32"/>
      <c r="AQ12" s="32">
        <f>ROUND(AQ3/69.9,2)</f>
        <v>10.07</v>
      </c>
      <c r="AR12" s="32">
        <f t="shared" ref="AR12:AT12" si="97">ROUND(AR3/69.9,2)</f>
        <v>1.24</v>
      </c>
      <c r="AS12" s="32">
        <f t="shared" si="97"/>
        <v>0.38</v>
      </c>
      <c r="AT12" s="32">
        <f t="shared" si="97"/>
        <v>6.44</v>
      </c>
      <c r="AU12" s="45" t="s">
        <v>55</v>
      </c>
      <c r="AV12" s="34">
        <f>IFERROR(ROUND(((AW6-$B$20)/$B$19)*100,2),0)</f>
        <v>59.01</v>
      </c>
      <c r="AW12" s="38" t="s">
        <v>86</v>
      </c>
      <c r="AX12" s="34">
        <f>ROUND(AX11/$B$23,1)</f>
        <v>8.8000000000000007</v>
      </c>
      <c r="AY12" s="37"/>
      <c r="AZ12" s="32"/>
      <c r="BA12" s="32">
        <f>ROUND(BA3/69.9,2)</f>
        <v>5.92</v>
      </c>
      <c r="BB12" s="32">
        <f t="shared" ref="BB12:BD12" si="98">ROUND(BB3/69.9,2)</f>
        <v>0.87</v>
      </c>
      <c r="BC12" s="32">
        <f t="shared" si="98"/>
        <v>0.13</v>
      </c>
      <c r="BD12" s="32">
        <f t="shared" si="98"/>
        <v>6.44</v>
      </c>
      <c r="BE12" s="45" t="s">
        <v>55</v>
      </c>
      <c r="BF12" s="34">
        <f>IFERROR(ROUND(((BG6-$B$20)/$B$19)*100,2),0)</f>
        <v>54.66</v>
      </c>
      <c r="BG12" s="38" t="s">
        <v>86</v>
      </c>
      <c r="BH12" s="34">
        <f>ROUND(BH11/$B$23,1)</f>
        <v>8.6999999999999993</v>
      </c>
      <c r="BI12" s="37"/>
      <c r="BJ12" s="32"/>
      <c r="BK12" s="32">
        <f>ROUND(BK3/69.9,2)</f>
        <v>21.76</v>
      </c>
      <c r="BL12" s="32">
        <f t="shared" ref="BL12:BN12" si="99">ROUND(BL3/69.9,2)</f>
        <v>2.17</v>
      </c>
      <c r="BM12" s="32">
        <f t="shared" si="99"/>
        <v>0.81</v>
      </c>
      <c r="BN12" s="32">
        <f t="shared" si="99"/>
        <v>6.44</v>
      </c>
      <c r="BO12" s="45" t="s">
        <v>55</v>
      </c>
      <c r="BP12" s="34">
        <f>IFERROR(ROUND(((BQ6-$B$20)/$B$19)*100,2),0)</f>
        <v>60.25</v>
      </c>
      <c r="BQ12" s="38" t="s">
        <v>86</v>
      </c>
      <c r="BR12" s="34">
        <f>ROUND(BR11/$B$23,1)</f>
        <v>8.1</v>
      </c>
      <c r="BS12" s="37"/>
      <c r="BT12" s="32"/>
      <c r="BU12" s="32">
        <f>ROUND(BU3/69.9,2)</f>
        <v>20.03</v>
      </c>
      <c r="BV12" s="32">
        <f t="shared" ref="BV12:BX12" si="100">ROUND(BV3/69.9,2)</f>
        <v>2.04</v>
      </c>
      <c r="BW12" s="32">
        <f t="shared" si="100"/>
        <v>0.77</v>
      </c>
      <c r="BX12" s="32">
        <f t="shared" si="100"/>
        <v>10.01</v>
      </c>
      <c r="BY12" s="45"/>
      <c r="BZ12" s="38"/>
      <c r="CA12" s="38"/>
      <c r="CB12" s="34"/>
      <c r="CC12" s="37"/>
      <c r="CD12" s="32"/>
      <c r="CE12" s="32">
        <f>ROUND(CE3/69.9,2)</f>
        <v>27.38</v>
      </c>
      <c r="CF12" s="32">
        <f t="shared" ref="CF12:CH12" si="101">ROUND(CF3/69.9,2)</f>
        <v>2.67</v>
      </c>
      <c r="CG12" s="32">
        <f t="shared" si="101"/>
        <v>1.06</v>
      </c>
      <c r="CH12" s="32">
        <f t="shared" si="101"/>
        <v>10.01</v>
      </c>
      <c r="CI12" s="45" t="s">
        <v>55</v>
      </c>
      <c r="CJ12" s="34">
        <f>IFERROR(ROUND(((CK6-$B$20)/$B$19)*100,2),0)</f>
        <v>56.52</v>
      </c>
      <c r="CK12" s="38" t="s">
        <v>86</v>
      </c>
      <c r="CL12" s="34">
        <f>ROUND(CL11/$B$23,1)</f>
        <v>8.8000000000000007</v>
      </c>
      <c r="CM12" s="37"/>
      <c r="CN12" s="32"/>
      <c r="CO12" s="32">
        <f>ROUND(CO3/69.9,2)</f>
        <v>17.3</v>
      </c>
      <c r="CP12" s="32">
        <f t="shared" ref="CP12:CR12" si="102">ROUND(CP3/69.9,2)</f>
        <v>1.64</v>
      </c>
      <c r="CQ12" s="32">
        <f t="shared" si="102"/>
        <v>0.88</v>
      </c>
      <c r="CR12" s="32">
        <f t="shared" si="102"/>
        <v>10.73</v>
      </c>
      <c r="CS12" s="45" t="s">
        <v>55</v>
      </c>
      <c r="CT12" s="34">
        <f>IFERROR(ROUND(((CU6-$B$20)/$B$19)*100,2),0)</f>
        <v>57.14</v>
      </c>
      <c r="CU12" s="38" t="s">
        <v>86</v>
      </c>
      <c r="CV12" s="34">
        <f>ROUND(CV11/$B$23,1)</f>
        <v>9.1999999999999993</v>
      </c>
      <c r="CW12" s="37"/>
      <c r="CX12" s="32"/>
      <c r="CY12" s="32">
        <f>ROUND(CY3/69.9,2)</f>
        <v>16.8</v>
      </c>
      <c r="CZ12" s="32">
        <f t="shared" ref="CZ12:DB12" si="103">ROUND(CZ3/69.9,2)</f>
        <v>1.56</v>
      </c>
      <c r="DA12" s="32">
        <f t="shared" si="103"/>
        <v>0.96</v>
      </c>
      <c r="DB12" s="32">
        <f t="shared" si="103"/>
        <v>16.45</v>
      </c>
      <c r="DC12" s="45" t="s">
        <v>55</v>
      </c>
      <c r="DD12" s="34">
        <v>0</v>
      </c>
      <c r="DE12" s="38" t="s">
        <v>86</v>
      </c>
      <c r="DF12" s="34">
        <f>ROUND(DF11/$B$23,1)</f>
        <v>9.9</v>
      </c>
      <c r="DG12" s="37"/>
      <c r="DH12" s="32"/>
      <c r="DI12" s="32">
        <f>ROUND(DI3/69.9,2)</f>
        <v>16.04</v>
      </c>
      <c r="DJ12" s="32">
        <f t="shared" ref="DJ12:DL12" si="104">ROUND(DJ3/69.9,2)</f>
        <v>1.73</v>
      </c>
      <c r="DK12" s="32">
        <f t="shared" si="104"/>
        <v>0.73</v>
      </c>
      <c r="DL12" s="32">
        <f t="shared" si="104"/>
        <v>12.88</v>
      </c>
      <c r="DM12" s="45"/>
      <c r="DN12" s="38"/>
      <c r="DO12" s="38"/>
      <c r="DP12" s="34"/>
      <c r="DQ12" s="37"/>
      <c r="DR12" s="32"/>
      <c r="DS12" s="32">
        <f>ROUND(DS3/69.9,2)</f>
        <v>18.68</v>
      </c>
      <c r="DT12" s="32">
        <f t="shared" ref="DT12:DV12" si="105">ROUND(DT3/69.9,2)</f>
        <v>2.1800000000000002</v>
      </c>
      <c r="DU12" s="32">
        <f t="shared" si="105"/>
        <v>0.81</v>
      </c>
      <c r="DV12" s="32">
        <f t="shared" si="105"/>
        <v>10.01</v>
      </c>
      <c r="DW12" s="45" t="s">
        <v>55</v>
      </c>
      <c r="DX12" s="34">
        <f>IFERROR(ROUND(((DY6-$B$20)/$B$19)*100,2),0)</f>
        <v>60.25</v>
      </c>
      <c r="DY12" s="38" t="s">
        <v>86</v>
      </c>
      <c r="DZ12" s="34">
        <f>ROUND(DZ11/$B$23,1)</f>
        <v>8.5</v>
      </c>
      <c r="EA12" s="37"/>
      <c r="EB12" s="32"/>
      <c r="EC12" s="32">
        <f>ROUND(EC3/69.9,2)</f>
        <v>21.9</v>
      </c>
      <c r="ED12" s="32">
        <f t="shared" ref="ED12:EF12" si="106">ROUND(ED3/69.9,2)</f>
        <v>2.08</v>
      </c>
      <c r="EE12" s="32">
        <f t="shared" si="106"/>
        <v>0.87</v>
      </c>
      <c r="EF12" s="32">
        <f t="shared" si="106"/>
        <v>25.04</v>
      </c>
      <c r="EG12" s="45" t="s">
        <v>55</v>
      </c>
      <c r="EH12" s="34">
        <v>0</v>
      </c>
      <c r="EI12" s="38" t="s">
        <v>86</v>
      </c>
      <c r="EJ12" s="34">
        <f>ROUND(EJ11/$B$23,1)</f>
        <v>8.6</v>
      </c>
      <c r="EK12" s="37"/>
      <c r="EM12" s="41"/>
      <c r="EN12" s="41"/>
      <c r="EO12" s="41"/>
      <c r="EP12" s="41"/>
      <c r="EV12" s="41"/>
      <c r="EW12" s="41"/>
      <c r="EX12" s="41"/>
      <c r="EY12" s="41"/>
    </row>
    <row r="13" spans="1:277" x14ac:dyDescent="0.25">
      <c r="A13" s="31" t="s">
        <v>51</v>
      </c>
      <c r="B13" s="31"/>
      <c r="C13" s="31">
        <f>IFERROR(ROUND((C4/H4),2)*60,0)</f>
        <v>207.6</v>
      </c>
      <c r="D13" s="31">
        <f>IFERROR(ROUND((D4/H4),2)*60,0)</f>
        <v>22.2</v>
      </c>
      <c r="E13" s="31">
        <f>IFERROR(ROUND((E4/H4),2)*60,0)</f>
        <v>9</v>
      </c>
      <c r="F13" s="31">
        <f>IFERROR(ROUND((F4/H4),2)*60,0)</f>
        <v>343.8</v>
      </c>
      <c r="G13" s="45"/>
      <c r="H13" s="38"/>
      <c r="I13" s="38"/>
      <c r="J13" s="34"/>
      <c r="K13" s="37"/>
      <c r="L13" s="31"/>
      <c r="M13" s="31">
        <f>IFERROR(ROUND((M4/R4),2)*60,0)</f>
        <v>0</v>
      </c>
      <c r="N13" s="31">
        <f>IFERROR(ROUND((N4/R4),2)*60,0)</f>
        <v>0</v>
      </c>
      <c r="O13" s="31">
        <f>IFERROR(ROUND((O4/R4),2)*60,0)</f>
        <v>0</v>
      </c>
      <c r="P13" s="31">
        <f>IFERROR(ROUND((P4/R4),2)*60,0)</f>
        <v>0</v>
      </c>
      <c r="Q13" s="45"/>
      <c r="R13" s="38"/>
      <c r="S13" s="38"/>
      <c r="T13" s="34"/>
      <c r="U13" s="37"/>
      <c r="V13" s="31"/>
      <c r="W13" s="31">
        <f>IFERROR(ROUND((W4/AB4),2)*60,0)</f>
        <v>236.4</v>
      </c>
      <c r="X13" s="31">
        <f>IFERROR(ROUND((X4/AB4),2)*60,0)</f>
        <v>24.599999999999998</v>
      </c>
      <c r="Y13" s="31">
        <f>IFERROR(ROUND((Y4/AB4),2)*60,0)</f>
        <v>10.799999999999999</v>
      </c>
      <c r="Z13" s="31">
        <f>IFERROR(ROUND((Z4/AB4),2)*60,0)</f>
        <v>369.6</v>
      </c>
      <c r="AA13" s="45"/>
      <c r="AB13" s="38"/>
      <c r="AC13" s="38"/>
      <c r="AD13" s="34"/>
      <c r="AE13" s="37"/>
      <c r="AF13" s="31"/>
      <c r="AG13" s="31">
        <f>IFERROR(ROUND((AG4/AL4),2)*60,0)</f>
        <v>0</v>
      </c>
      <c r="AH13" s="31">
        <f>IFERROR(ROUND((AH4/AL4),2)*60,0)</f>
        <v>0</v>
      </c>
      <c r="AI13" s="31">
        <f>IFERROR(ROUND((AI4/AL4),2)*60,0)</f>
        <v>0</v>
      </c>
      <c r="AJ13" s="31">
        <f>IFERROR(ROUND((AJ4/AL4),2)*60,0)</f>
        <v>0</v>
      </c>
      <c r="AK13" s="45"/>
      <c r="AL13" s="38"/>
      <c r="AM13" s="49"/>
      <c r="AN13" s="49"/>
      <c r="AO13" s="37"/>
      <c r="AP13" s="31"/>
      <c r="AQ13" s="31">
        <f>IFERROR(ROUND((AQ4/AV4),2)*60,0)</f>
        <v>42</v>
      </c>
      <c r="AR13" s="31">
        <f>IFERROR(ROUND((AR4/AV4),2)*60,0)</f>
        <v>9.6</v>
      </c>
      <c r="AS13" s="31">
        <f>IFERROR(ROUND((AS4/AV4),2)*60,0)</f>
        <v>0.6</v>
      </c>
      <c r="AT13" s="31">
        <f>IFERROR(ROUND((AT4/AV4),2)*60,0)</f>
        <v>117</v>
      </c>
      <c r="AU13" s="45"/>
      <c r="AV13" s="38"/>
      <c r="AW13" s="38"/>
      <c r="AX13" s="34"/>
      <c r="AY13" s="37"/>
      <c r="AZ13" s="31"/>
      <c r="BA13" s="31">
        <f>IFERROR(ROUND((BA4/BF4),2)*60,0)</f>
        <v>406.8</v>
      </c>
      <c r="BB13" s="31">
        <f>IFERROR(ROUND((BB4/BF4),2)*60,0)</f>
        <v>25.8</v>
      </c>
      <c r="BC13" s="31">
        <f>IFERROR(ROUND((BC4/BF4),2)*60,0)</f>
        <v>20.400000000000002</v>
      </c>
      <c r="BD13" s="31">
        <f>IFERROR(ROUND((BD4/BF4),2)*60,0)</f>
        <v>0</v>
      </c>
      <c r="BE13" s="45"/>
      <c r="BF13" s="38"/>
      <c r="BG13" s="38"/>
      <c r="BH13" s="34"/>
      <c r="BI13" s="37"/>
      <c r="BJ13" s="31"/>
      <c r="BK13" s="31">
        <f>IFERROR(ROUND((BK4/BP4),2)*60,0)</f>
        <v>0</v>
      </c>
      <c r="BL13" s="31">
        <f>IFERROR(ROUND((BL4/BP4),2)*60,0)</f>
        <v>0</v>
      </c>
      <c r="BM13" s="31">
        <f>IFERROR(ROUND((BM4/BP4),2)*60,0)</f>
        <v>0</v>
      </c>
      <c r="BN13" s="31">
        <f>IFERROR(ROUND((BN4/BP4),2)*60,0)</f>
        <v>220.8</v>
      </c>
      <c r="BO13" s="45"/>
      <c r="BP13" s="38"/>
      <c r="BQ13" s="38"/>
      <c r="BR13" s="34"/>
      <c r="BS13" s="37"/>
      <c r="BT13" s="31"/>
      <c r="BU13" s="31">
        <f>IFERROR(ROUND((BU4/BZ4),2)*60,0)</f>
        <v>0</v>
      </c>
      <c r="BV13" s="31">
        <f>IFERROR(ROUND((BV4/BZ4),2)*60,0)</f>
        <v>0</v>
      </c>
      <c r="BW13" s="31">
        <f>IFERROR(ROUND((BW4/BZ4),2)*60,0)</f>
        <v>0</v>
      </c>
      <c r="BX13" s="31">
        <f>IFERROR(ROUND((BX4/BZ4),2)*60,0)</f>
        <v>0</v>
      </c>
      <c r="BY13" s="45"/>
      <c r="BZ13" s="38"/>
      <c r="CA13" s="49"/>
      <c r="CB13" s="49"/>
      <c r="CC13" s="37"/>
      <c r="CD13" s="31"/>
      <c r="CE13" s="31">
        <f>IFERROR(ROUND((CE4/CJ4),2)*60,0)</f>
        <v>33.6</v>
      </c>
      <c r="CF13" s="31">
        <f>IFERROR(ROUND((CF4/CJ4),2)*60,0)</f>
        <v>7.8000000000000007</v>
      </c>
      <c r="CG13" s="31">
        <f>IFERROR(ROUND((CG4/CJ4),2)*60,0)</f>
        <v>0.6</v>
      </c>
      <c r="CH13" s="31">
        <f>IFERROR(ROUND((CH4/CJ4),2)*60,0)</f>
        <v>198.6</v>
      </c>
      <c r="CI13" s="45"/>
      <c r="CJ13" s="38"/>
      <c r="CK13" s="38"/>
      <c r="CL13" s="34"/>
      <c r="CM13" s="37"/>
      <c r="CN13" s="31"/>
      <c r="CO13" s="31">
        <f>IFERROR(ROUND((CO4/CT4),2)*60,0)</f>
        <v>0</v>
      </c>
      <c r="CP13" s="31">
        <f>IFERROR(ROUND((CP4/CT4),2)*60,0)</f>
        <v>0</v>
      </c>
      <c r="CQ13" s="31">
        <f>IFERROR(ROUND((CQ4/CT4),2)*60,0)</f>
        <v>0</v>
      </c>
      <c r="CR13" s="31">
        <f>IFERROR(ROUND((CR4/CT4),2)*60,0)</f>
        <v>0</v>
      </c>
      <c r="CS13" s="45"/>
      <c r="CT13" s="38"/>
      <c r="CU13" s="38"/>
      <c r="CV13" s="34"/>
      <c r="CW13" s="37"/>
      <c r="CX13" s="31"/>
      <c r="CY13" s="31">
        <f>IFERROR(ROUND((CY4/DD4),2)*60,0)</f>
        <v>0</v>
      </c>
      <c r="CZ13" s="31">
        <f>IFERROR(ROUND((CZ4/DD4),2)*60,0)</f>
        <v>0</v>
      </c>
      <c r="DA13" s="31">
        <f>IFERROR(ROUND((DA4/DD4),2)*60,0)</f>
        <v>0</v>
      </c>
      <c r="DB13" s="31">
        <f>IFERROR(ROUND((DB4/DD4),2)*60,0)</f>
        <v>130.19999999999999</v>
      </c>
      <c r="DC13" s="45"/>
      <c r="DD13" s="38"/>
      <c r="DE13" s="38"/>
      <c r="DF13" s="34"/>
      <c r="DG13" s="37"/>
      <c r="DH13" s="31"/>
      <c r="DI13" s="31">
        <f>IFERROR(ROUND((DI4/DN4),2)*60,0)</f>
        <v>0</v>
      </c>
      <c r="DJ13" s="31">
        <f>IFERROR(ROUND((DJ4/DN4),2)*60,0)</f>
        <v>0</v>
      </c>
      <c r="DK13" s="31">
        <f>IFERROR(ROUND((DK4/DN4),2)*60,0)</f>
        <v>0</v>
      </c>
      <c r="DL13" s="31">
        <f>IFERROR(ROUND((DL4/DN4),2)*60,0)</f>
        <v>0</v>
      </c>
      <c r="DM13" s="45"/>
      <c r="DN13" s="38"/>
      <c r="DO13" s="49"/>
      <c r="DP13" s="49"/>
      <c r="DQ13" s="37"/>
      <c r="DR13" s="31"/>
      <c r="DS13" s="31">
        <f>IFERROR(ROUND((DS4/DX4),2)*60,0)</f>
        <v>0</v>
      </c>
      <c r="DT13" s="31">
        <f>IFERROR(ROUND((DT4/DX4),2)*60,0)</f>
        <v>0</v>
      </c>
      <c r="DU13" s="31">
        <f>IFERROR(ROUND((DU4/DX4),2)*60,0)</f>
        <v>0</v>
      </c>
      <c r="DV13" s="31">
        <f>IFERROR(ROUND((DV4/DX4),2)*60,0)</f>
        <v>0</v>
      </c>
      <c r="DW13" s="45"/>
      <c r="DX13" s="38"/>
      <c r="DY13" s="38"/>
      <c r="DZ13" s="34"/>
      <c r="EA13" s="37"/>
      <c r="EB13" s="31"/>
      <c r="EC13" s="31">
        <f>IFERROR(ROUND((EC4/EH4),2)*60,0)</f>
        <v>87</v>
      </c>
      <c r="ED13" s="31">
        <f>IFERROR(ROUND((ED4/EH4),2)*60,0)</f>
        <v>12</v>
      </c>
      <c r="EE13" s="31">
        <f>IFERROR(ROUND((EE4/EH4),2)*60,0)</f>
        <v>5.3999999999999995</v>
      </c>
      <c r="EF13" s="31">
        <f>IFERROR(ROUND((EF4/EH4),2)*60,0)</f>
        <v>139.80000000000001</v>
      </c>
      <c r="EG13" s="45"/>
      <c r="EH13" s="38"/>
      <c r="EI13" s="38"/>
      <c r="EJ13" s="34"/>
      <c r="EK13" s="37"/>
      <c r="EM13" s="41"/>
      <c r="EN13" s="41"/>
      <c r="EO13" s="41"/>
      <c r="EP13" s="41"/>
      <c r="EV13" s="41"/>
      <c r="EW13" s="41"/>
      <c r="EX13" s="41"/>
      <c r="EY13" s="41"/>
    </row>
    <row r="14" spans="1:277" x14ac:dyDescent="0.25">
      <c r="A14" s="92" t="s">
        <v>40</v>
      </c>
      <c r="B14" s="92"/>
      <c r="C14" s="33">
        <f>ROUND(C5/69.9,2)</f>
        <v>19.260000000000002</v>
      </c>
      <c r="D14" s="33">
        <f t="shared" ref="D14:F14" si="107">ROUND(D5/69.9,2)</f>
        <v>1.38</v>
      </c>
      <c r="E14" s="33">
        <f t="shared" si="107"/>
        <v>1.31</v>
      </c>
      <c r="F14" s="33">
        <f t="shared" si="107"/>
        <v>7.15</v>
      </c>
      <c r="G14" s="82" t="s">
        <v>56</v>
      </c>
      <c r="H14" s="83"/>
      <c r="I14" s="83"/>
      <c r="J14" s="83"/>
      <c r="K14" s="84"/>
      <c r="L14" s="33"/>
      <c r="M14" s="33">
        <f>ROUND(M5/69.9,2)</f>
        <v>10.29</v>
      </c>
      <c r="N14" s="33">
        <f t="shared" ref="N14:P14" si="108">ROUND(N5/69.9,2)</f>
        <v>1.31</v>
      </c>
      <c r="O14" s="33">
        <f t="shared" si="108"/>
        <v>0.59</v>
      </c>
      <c r="P14" s="33">
        <f t="shared" si="108"/>
        <v>10.73</v>
      </c>
      <c r="Q14" s="82" t="s">
        <v>56</v>
      </c>
      <c r="R14" s="83"/>
      <c r="S14" s="83"/>
      <c r="T14" s="83"/>
      <c r="U14" s="84"/>
      <c r="V14" s="33"/>
      <c r="W14" s="33">
        <f>ROUND(W5/69.9,2)</f>
        <v>22.13</v>
      </c>
      <c r="X14" s="33">
        <f t="shared" ref="X14:Z14" si="109">ROUND(X5/69.9,2)</f>
        <v>1.62</v>
      </c>
      <c r="Y14" s="33">
        <f t="shared" si="109"/>
        <v>1.0900000000000001</v>
      </c>
      <c r="Z14" s="33">
        <f t="shared" si="109"/>
        <v>7.15</v>
      </c>
      <c r="AA14" s="88" t="s">
        <v>50</v>
      </c>
      <c r="AB14" s="89"/>
      <c r="AC14" s="89"/>
      <c r="AD14" s="89"/>
      <c r="AE14" s="90"/>
      <c r="AF14" s="33"/>
      <c r="AG14" s="33">
        <f>ROUND(AG5/69.9,2)</f>
        <v>24.28</v>
      </c>
      <c r="AH14" s="33">
        <f t="shared" ref="AH14:AJ14" si="110">ROUND(AH5/69.9,2)</f>
        <v>3.1</v>
      </c>
      <c r="AI14" s="33">
        <f t="shared" si="110"/>
        <v>1.02</v>
      </c>
      <c r="AJ14" s="33">
        <f t="shared" si="110"/>
        <v>3.58</v>
      </c>
      <c r="AK14" s="85" t="s">
        <v>57</v>
      </c>
      <c r="AL14" s="86"/>
      <c r="AM14" s="86"/>
      <c r="AN14" s="86"/>
      <c r="AO14" s="87"/>
      <c r="AP14" s="33"/>
      <c r="AQ14" s="33">
        <f>ROUND(AQ5/69.9,2)</f>
        <v>27.27</v>
      </c>
      <c r="AR14" s="33">
        <f t="shared" ref="AR14:AT14" si="111">ROUND(AR5/69.9,2)</f>
        <v>2.2599999999999998</v>
      </c>
      <c r="AS14" s="33">
        <f t="shared" si="111"/>
        <v>1.24</v>
      </c>
      <c r="AT14" s="33">
        <f t="shared" si="111"/>
        <v>10.73</v>
      </c>
      <c r="AU14" s="88" t="s">
        <v>50</v>
      </c>
      <c r="AV14" s="89"/>
      <c r="AW14" s="89"/>
      <c r="AX14" s="89"/>
      <c r="AY14" s="90"/>
      <c r="AZ14" s="33"/>
      <c r="BA14" s="33">
        <f>ROUND(BA5/69.9,2)</f>
        <v>12.7</v>
      </c>
      <c r="BB14" s="33">
        <f t="shared" ref="BB14:BD14" si="112">ROUND(BB5/69.9,2)</f>
        <v>1.82</v>
      </c>
      <c r="BC14" s="33">
        <f t="shared" si="112"/>
        <v>0.45</v>
      </c>
      <c r="BD14" s="33">
        <f t="shared" si="112"/>
        <v>1.43</v>
      </c>
      <c r="BE14" s="88" t="s">
        <v>50</v>
      </c>
      <c r="BF14" s="89"/>
      <c r="BG14" s="89"/>
      <c r="BH14" s="89"/>
      <c r="BI14" s="90"/>
      <c r="BJ14" s="33"/>
      <c r="BK14" s="33">
        <f>ROUND(BK5/69.9,2)</f>
        <v>26.68</v>
      </c>
      <c r="BL14" s="33">
        <f t="shared" ref="BL14:BN14" si="113">ROUND(BL5/69.9,2)</f>
        <v>3.11</v>
      </c>
      <c r="BM14" s="33">
        <f t="shared" si="113"/>
        <v>0.75</v>
      </c>
      <c r="BN14" s="33">
        <f t="shared" si="113"/>
        <v>0</v>
      </c>
      <c r="BO14" s="88" t="s">
        <v>50</v>
      </c>
      <c r="BP14" s="89"/>
      <c r="BQ14" s="89"/>
      <c r="BR14" s="89"/>
      <c r="BS14" s="90"/>
      <c r="BT14" s="33"/>
      <c r="BU14" s="33">
        <f>ROUND(BU5/69.9,2)</f>
        <v>11.65</v>
      </c>
      <c r="BV14" s="33">
        <f t="shared" ref="BV14:BX14" si="114">ROUND(BV5/69.9,2)</f>
        <v>0.77</v>
      </c>
      <c r="BW14" s="33">
        <f t="shared" si="114"/>
        <v>0.77</v>
      </c>
      <c r="BX14" s="33">
        <f t="shared" si="114"/>
        <v>14.31</v>
      </c>
      <c r="BY14" s="85" t="s">
        <v>57</v>
      </c>
      <c r="BZ14" s="86"/>
      <c r="CA14" s="86"/>
      <c r="CB14" s="86"/>
      <c r="CC14" s="87"/>
      <c r="CD14" s="33"/>
      <c r="CE14" s="33">
        <f>ROUND(CE5/69.9,2)</f>
        <v>21.89</v>
      </c>
      <c r="CF14" s="33">
        <f t="shared" ref="CF14:CH14" si="115">ROUND(CF5/69.9,2)</f>
        <v>1.94</v>
      </c>
      <c r="CG14" s="33">
        <f t="shared" si="115"/>
        <v>1.02</v>
      </c>
      <c r="CH14" s="33">
        <f t="shared" si="115"/>
        <v>7.15</v>
      </c>
      <c r="CI14" s="88" t="s">
        <v>50</v>
      </c>
      <c r="CJ14" s="89"/>
      <c r="CK14" s="89"/>
      <c r="CL14" s="89"/>
      <c r="CM14" s="90"/>
      <c r="CN14" s="33"/>
      <c r="CO14" s="33">
        <f>ROUND(CO5/69.9,2)</f>
        <v>27.61</v>
      </c>
      <c r="CP14" s="33">
        <f t="shared" ref="CP14:CR14" si="116">ROUND(CP5/69.9,2)</f>
        <v>4.0999999999999996</v>
      </c>
      <c r="CQ14" s="33">
        <f t="shared" si="116"/>
        <v>1.9</v>
      </c>
      <c r="CR14" s="33">
        <f t="shared" si="116"/>
        <v>11.44</v>
      </c>
      <c r="CS14" s="88" t="s">
        <v>50</v>
      </c>
      <c r="CT14" s="89"/>
      <c r="CU14" s="89"/>
      <c r="CV14" s="89"/>
      <c r="CW14" s="90"/>
      <c r="CX14" s="33"/>
      <c r="CY14" s="33">
        <f>ROUND(CY5/69.9,2)</f>
        <v>19.53</v>
      </c>
      <c r="CZ14" s="33">
        <f t="shared" ref="CZ14:DB14" si="117">ROUND(CZ5/69.9,2)</f>
        <v>2.91</v>
      </c>
      <c r="DA14" s="33">
        <f t="shared" si="117"/>
        <v>0.82</v>
      </c>
      <c r="DB14" s="33">
        <f t="shared" si="117"/>
        <v>10.73</v>
      </c>
      <c r="DC14" s="82" t="s">
        <v>56</v>
      </c>
      <c r="DD14" s="83"/>
      <c r="DE14" s="83"/>
      <c r="DF14" s="83"/>
      <c r="DG14" s="84"/>
      <c r="DH14" s="33"/>
      <c r="DI14" s="33">
        <f>ROUND(DI5/69.9,2)</f>
        <v>31.83</v>
      </c>
      <c r="DJ14" s="33">
        <f t="shared" ref="DJ14:DL14" si="118">ROUND(DJ5/69.9,2)</f>
        <v>3.3</v>
      </c>
      <c r="DK14" s="33">
        <f t="shared" si="118"/>
        <v>1.1200000000000001</v>
      </c>
      <c r="DL14" s="33">
        <f t="shared" si="118"/>
        <v>3.58</v>
      </c>
      <c r="DM14" s="85" t="s">
        <v>57</v>
      </c>
      <c r="DN14" s="86"/>
      <c r="DO14" s="86"/>
      <c r="DP14" s="86"/>
      <c r="DQ14" s="87"/>
      <c r="DR14" s="33"/>
      <c r="DS14" s="33">
        <f>ROUND(DS5/69.9,2)</f>
        <v>25.49</v>
      </c>
      <c r="DT14" s="33">
        <f t="shared" ref="DT14:DV14" si="119">ROUND(DT5/69.9,2)</f>
        <v>3.38</v>
      </c>
      <c r="DU14" s="33">
        <f t="shared" si="119"/>
        <v>0.63</v>
      </c>
      <c r="DV14" s="33">
        <f t="shared" si="119"/>
        <v>7.15</v>
      </c>
      <c r="DW14" s="88" t="s">
        <v>50</v>
      </c>
      <c r="DX14" s="89"/>
      <c r="DY14" s="89"/>
      <c r="DZ14" s="89"/>
      <c r="EA14" s="90"/>
      <c r="EB14" s="33"/>
      <c r="EC14" s="33">
        <f>ROUND(EC5/69.9,2)</f>
        <v>26.55</v>
      </c>
      <c r="ED14" s="33">
        <f t="shared" ref="ED14:EF14" si="120">ROUND(ED5/69.9,2)</f>
        <v>1.92</v>
      </c>
      <c r="EE14" s="33">
        <f t="shared" si="120"/>
        <v>1.1399999999999999</v>
      </c>
      <c r="EF14" s="33">
        <f t="shared" si="120"/>
        <v>7.15</v>
      </c>
      <c r="EG14" s="82" t="s">
        <v>56</v>
      </c>
      <c r="EH14" s="83"/>
      <c r="EI14" s="83"/>
      <c r="EJ14" s="83"/>
      <c r="EK14" s="84"/>
      <c r="EM14" s="41"/>
      <c r="EN14" s="41"/>
      <c r="EO14" s="41"/>
      <c r="EP14" s="41"/>
      <c r="EV14" s="41"/>
      <c r="EW14" s="41"/>
      <c r="EX14" s="41"/>
      <c r="EY14" s="41"/>
    </row>
    <row r="15" spans="1:277" x14ac:dyDescent="0.25">
      <c r="A15" s="31" t="s">
        <v>52</v>
      </c>
      <c r="B15" s="31"/>
      <c r="C15" s="31">
        <f>IFERROR(ROUND((C6/H6),2)*60,0)</f>
        <v>0</v>
      </c>
      <c r="D15" s="31">
        <f>IFERROR(ROUND((D6/H6),2)*60,0)</f>
        <v>0</v>
      </c>
      <c r="E15" s="31">
        <f>IFERROR(ROUND((E6/H6),2)*60,0)</f>
        <v>0</v>
      </c>
      <c r="F15" s="31">
        <f>IFERROR(ROUND((F6/H6),2)*60,0)</f>
        <v>0</v>
      </c>
      <c r="G15" s="43"/>
      <c r="H15" s="44"/>
      <c r="I15" s="44"/>
      <c r="J15" s="44"/>
      <c r="K15" s="40"/>
      <c r="L15" s="31"/>
      <c r="M15" s="31">
        <f>IFERROR(ROUND((M6/R6),2)*60,0)</f>
        <v>272.39999999999998</v>
      </c>
      <c r="N15" s="31">
        <f>IFERROR(ROUND((N6/R6),2)*60,0)</f>
        <v>26.4</v>
      </c>
      <c r="O15" s="31">
        <f>IFERROR(ROUND((O6/R6),2)*60,0)</f>
        <v>10.799999999999999</v>
      </c>
      <c r="P15" s="31">
        <f>IFERROR(ROUND((P6/R6),2)*60,0)</f>
        <v>275.39999999999998</v>
      </c>
      <c r="Q15" s="43"/>
      <c r="R15" s="44"/>
      <c r="S15" s="44"/>
      <c r="T15" s="44"/>
      <c r="U15" s="40"/>
      <c r="V15" s="31"/>
      <c r="W15" s="31">
        <f>IFERROR(ROUND((W6/AB6),2)*60,0)</f>
        <v>0</v>
      </c>
      <c r="X15" s="31">
        <f>IFERROR(ROUND((X6/AB6),2)*60,0)</f>
        <v>0</v>
      </c>
      <c r="Y15" s="31">
        <f>IFERROR(ROUND((Y6/AB6),2)*60,0)</f>
        <v>0</v>
      </c>
      <c r="Z15" s="31">
        <f>IFERROR(ROUND((Z6/AB6),2)*60,0)</f>
        <v>0</v>
      </c>
      <c r="AA15" s="43"/>
      <c r="AB15" s="44"/>
      <c r="AC15" s="44"/>
      <c r="AD15" s="44"/>
      <c r="AE15" s="40"/>
      <c r="AF15" s="31"/>
      <c r="AG15" s="31">
        <f>IFERROR(ROUND((AG6/AL6),2)*60,0)</f>
        <v>432</v>
      </c>
      <c r="AH15" s="31">
        <f>IFERROR(ROUND((AH6/AL6),2)*60,0)</f>
        <v>50.4</v>
      </c>
      <c r="AI15" s="31">
        <f>IFERROR(ROUND((AI6/AL6),2)*60,0)</f>
        <v>10.200000000000001</v>
      </c>
      <c r="AJ15" s="31">
        <f>IFERROR(ROUND((AJ6/AL6),2)*60,0)</f>
        <v>499.8</v>
      </c>
      <c r="AK15" s="43"/>
      <c r="AL15" s="44"/>
      <c r="AM15" s="44"/>
      <c r="AN15" s="44"/>
      <c r="AO15" s="40"/>
      <c r="AP15" s="31"/>
      <c r="AQ15" s="31">
        <f>IFERROR(ROUND((AQ6/AV6),2)*60,0)</f>
        <v>86.399999999999991</v>
      </c>
      <c r="AR15" s="31">
        <f>IFERROR(ROUND((AR6/AV6),2)*60,0)</f>
        <v>12</v>
      </c>
      <c r="AS15" s="31">
        <f>IFERROR(ROUND((AS6/AV6),2)*60,0)</f>
        <v>5.3999999999999995</v>
      </c>
      <c r="AT15" s="31">
        <f>IFERROR(ROUND((AT6/AV6),2)*60,0)</f>
        <v>214.2</v>
      </c>
      <c r="AU15" s="43"/>
      <c r="AV15" s="44"/>
      <c r="AW15" s="44"/>
      <c r="AX15" s="44"/>
      <c r="AY15" s="40"/>
      <c r="AZ15" s="31"/>
      <c r="BA15" s="31">
        <f>IFERROR(ROUND((BA6/BF6),2)*60,0)</f>
        <v>121.79999999999998</v>
      </c>
      <c r="BB15" s="31">
        <f>IFERROR(ROUND((BB6/BF6),2)*60,0)</f>
        <v>22.2</v>
      </c>
      <c r="BC15" s="31">
        <f>IFERROR(ROUND((BC6/BF6),2)*60,0)</f>
        <v>4.2</v>
      </c>
      <c r="BD15" s="31">
        <f>IFERROR(ROUND((BD6/BF6),2)*60,0)</f>
        <v>689.4</v>
      </c>
      <c r="BE15" s="43"/>
      <c r="BF15" s="44"/>
      <c r="BG15" s="44"/>
      <c r="BH15" s="44"/>
      <c r="BI15" s="40"/>
      <c r="BJ15" s="31"/>
      <c r="BK15" s="31">
        <f>IFERROR(ROUND((BK6/BP6),2)*60,0)</f>
        <v>106.8</v>
      </c>
      <c r="BL15" s="31">
        <f>IFERROR(ROUND((BL6/BP6),2)*60,0)</f>
        <v>18.600000000000001</v>
      </c>
      <c r="BM15" s="31">
        <f>IFERROR(ROUND((BM6/BP6),2)*60,0)</f>
        <v>4.8</v>
      </c>
      <c r="BN15" s="31">
        <f>IFERROR(ROUND((BN6/BP6),2)*60,0)</f>
        <v>465</v>
      </c>
      <c r="BO15" s="43"/>
      <c r="BP15" s="44"/>
      <c r="BQ15" s="44"/>
      <c r="BR15" s="44"/>
      <c r="BS15" s="40"/>
      <c r="BT15" s="31"/>
      <c r="BU15" s="31">
        <f>IFERROR(ROUND((BU6/BZ6),2)*60,0)</f>
        <v>0</v>
      </c>
      <c r="BV15" s="31">
        <f>IFERROR(ROUND((BV6/BZ6),2)*60,0)</f>
        <v>0</v>
      </c>
      <c r="BW15" s="31">
        <f>IFERROR(ROUND((BW6/BZ6),2)*60,0)</f>
        <v>0</v>
      </c>
      <c r="BX15" s="31">
        <f>IFERROR(ROUND((BX6/BZ6),2)*60,0)</f>
        <v>0</v>
      </c>
      <c r="BY15" s="43"/>
      <c r="BZ15" s="44"/>
      <c r="CA15" s="44"/>
      <c r="CB15" s="44"/>
      <c r="CC15" s="40"/>
      <c r="CD15" s="31"/>
      <c r="CE15" s="31">
        <f>IFERROR(ROUND((CE6/CJ6),2)*60,0)</f>
        <v>49.8</v>
      </c>
      <c r="CF15" s="31">
        <f>IFERROR(ROUND((CF6/CJ6),2)*60,0)</f>
        <v>11.4</v>
      </c>
      <c r="CG15" s="31">
        <f>IFERROR(ROUND((CG6/CJ6),2)*60,0)</f>
        <v>0.6</v>
      </c>
      <c r="CH15" s="31">
        <f>IFERROR(ROUND((CH6/CJ6),2)*60,0)</f>
        <v>294</v>
      </c>
      <c r="CI15" s="43"/>
      <c r="CJ15" s="44"/>
      <c r="CK15" s="44"/>
      <c r="CL15" s="44"/>
      <c r="CM15" s="40"/>
      <c r="CN15" s="31"/>
      <c r="CO15" s="31">
        <f>IFERROR(ROUND((CO6/CT6),2)*60,0)</f>
        <v>163.20000000000002</v>
      </c>
      <c r="CP15" s="31">
        <f>IFERROR(ROUND((CP6/CT6),2)*60,0)</f>
        <v>25.2</v>
      </c>
      <c r="CQ15" s="31">
        <f>IFERROR(ROUND((CQ6/CT6),2)*60,0)</f>
        <v>8.4</v>
      </c>
      <c r="CR15" s="31">
        <f>IFERROR(ROUND((CR6/CT6),2)*60,0)</f>
        <v>236.4</v>
      </c>
      <c r="CS15" s="43"/>
      <c r="CT15" s="44"/>
      <c r="CU15" s="44"/>
      <c r="CV15" s="44"/>
      <c r="CW15" s="40"/>
      <c r="CX15" s="31"/>
      <c r="CY15" s="31">
        <f>IFERROR(ROUND((CY6/DD6),2)*60,0)</f>
        <v>0</v>
      </c>
      <c r="CZ15" s="31">
        <f>IFERROR(ROUND((CZ6/DD6),2)*60,0)</f>
        <v>0</v>
      </c>
      <c r="DA15" s="31">
        <f>IFERROR(ROUND((DA6/DD6),2)*60,0)</f>
        <v>0</v>
      </c>
      <c r="DB15" s="31">
        <f>IFERROR(ROUND((DB6/DD6),2)*60,0)</f>
        <v>0</v>
      </c>
      <c r="DC15" s="43"/>
      <c r="DD15" s="44"/>
      <c r="DE15" s="44"/>
      <c r="DF15" s="44"/>
      <c r="DG15" s="40"/>
      <c r="DH15" s="31"/>
      <c r="DI15" s="31">
        <f>IFERROR(ROUND((DI6/DN6),2)*60,0)</f>
        <v>0</v>
      </c>
      <c r="DJ15" s="31">
        <f>IFERROR(ROUND((DJ6/DN6),2)*60,0)</f>
        <v>0</v>
      </c>
      <c r="DK15" s="31">
        <f>IFERROR(ROUND((DK6/DN6),2)*60,0)</f>
        <v>0</v>
      </c>
      <c r="DL15" s="31">
        <f>IFERROR(ROUND((DL6/DN6),2)*60,0)</f>
        <v>0</v>
      </c>
      <c r="DM15" s="43"/>
      <c r="DN15" s="44"/>
      <c r="DO15" s="44"/>
      <c r="DP15" s="44"/>
      <c r="DQ15" s="40"/>
      <c r="DR15" s="31"/>
      <c r="DS15" s="31">
        <f>IFERROR(ROUND((DS6/DX6),2)*60,0)</f>
        <v>374.40000000000003</v>
      </c>
      <c r="DT15" s="31">
        <f>IFERROR(ROUND((DT6/DX6),2)*60,0)</f>
        <v>31.8</v>
      </c>
      <c r="DU15" s="31">
        <f>IFERROR(ROUND((DU6/DX6),2)*60,0)</f>
        <v>4.8</v>
      </c>
      <c r="DV15" s="31">
        <f>IFERROR(ROUND((DV6/DX6),2)*60,0)</f>
        <v>0</v>
      </c>
      <c r="DW15" s="43"/>
      <c r="DX15" s="44"/>
      <c r="DY15" s="44"/>
      <c r="DZ15" s="44"/>
      <c r="EA15" s="40"/>
      <c r="EB15" s="31"/>
      <c r="EC15" s="31">
        <f>IFERROR(ROUND((EC6/EH6),2)*60,0)</f>
        <v>0</v>
      </c>
      <c r="ED15" s="31">
        <f>IFERROR(ROUND((ED6/EH6),2)*60,0)</f>
        <v>0</v>
      </c>
      <c r="EE15" s="31">
        <f>IFERROR(ROUND((EE6/EH6),2)*60,0)</f>
        <v>0</v>
      </c>
      <c r="EF15" s="31">
        <f>IFERROR(ROUND((EF6/EH6),2)*60,0)</f>
        <v>0</v>
      </c>
      <c r="EG15" s="43"/>
      <c r="EH15" s="44"/>
      <c r="EI15" s="44"/>
      <c r="EJ15" s="44"/>
      <c r="EK15" s="40"/>
      <c r="EM15" s="41"/>
      <c r="EN15" s="41"/>
      <c r="EO15" s="41"/>
      <c r="EP15" s="41"/>
      <c r="EV15" s="41"/>
      <c r="EW15" s="41"/>
      <c r="EX15" s="41"/>
      <c r="EY15" s="41"/>
    </row>
    <row r="16" spans="1:277" x14ac:dyDescent="0.25">
      <c r="A16" s="91" t="s">
        <v>39</v>
      </c>
      <c r="B16" s="91"/>
      <c r="C16" s="42">
        <f>ROUND((C8+C9)/69.9,2)</f>
        <v>14.92</v>
      </c>
      <c r="D16" s="42">
        <f t="shared" ref="D16:F16" si="121">ROUND((D8+D9)/69.9,2)</f>
        <v>1.68</v>
      </c>
      <c r="E16" s="42">
        <f t="shared" si="121"/>
        <v>0.81</v>
      </c>
      <c r="F16" s="42">
        <f t="shared" si="121"/>
        <v>7.15</v>
      </c>
      <c r="G16" s="23"/>
      <c r="K16" s="37"/>
      <c r="L16" s="42"/>
      <c r="M16" s="42">
        <f>ROUND((M8+M9)/69.9,2)</f>
        <v>28.6</v>
      </c>
      <c r="N16" s="42">
        <f t="shared" ref="N16:P16" si="122">ROUND((N8+N9)/69.9,2)</f>
        <v>2.65</v>
      </c>
      <c r="O16" s="42">
        <f t="shared" si="122"/>
        <v>1.59</v>
      </c>
      <c r="P16" s="42">
        <f t="shared" si="122"/>
        <v>14.31</v>
      </c>
      <c r="Q16" s="23"/>
      <c r="U16" s="37"/>
      <c r="V16" s="42"/>
      <c r="W16" s="42">
        <f>ROUND((W8+W9)/69.9,2)</f>
        <v>30.79</v>
      </c>
      <c r="X16" s="42">
        <f t="shared" ref="X16:Z16" si="123">ROUND((X8+X9)/69.9,2)</f>
        <v>3.4</v>
      </c>
      <c r="Y16" s="42">
        <f t="shared" si="123"/>
        <v>1</v>
      </c>
      <c r="Z16" s="42">
        <f t="shared" si="123"/>
        <v>17.170000000000002</v>
      </c>
      <c r="AA16" s="23"/>
      <c r="AE16" s="37"/>
      <c r="AF16" s="42"/>
      <c r="AG16" s="42">
        <f>ROUND((AG8+AG9)/69.9,2)</f>
        <v>30.26</v>
      </c>
      <c r="AH16" s="42">
        <f t="shared" ref="AH16:AJ16" si="124">ROUND((AH8+AH9)/69.9,2)</f>
        <v>2.33</v>
      </c>
      <c r="AI16" s="42">
        <f t="shared" si="124"/>
        <v>1.33</v>
      </c>
      <c r="AJ16" s="42">
        <f t="shared" si="124"/>
        <v>14.31</v>
      </c>
      <c r="AK16" s="45"/>
      <c r="AL16" s="38"/>
      <c r="AM16" s="38"/>
      <c r="AN16" s="38"/>
      <c r="AO16" s="37"/>
      <c r="AP16" s="42"/>
      <c r="AQ16" s="42">
        <f>ROUND((AQ8+AQ9)/69.9,2)</f>
        <v>32.53</v>
      </c>
      <c r="AR16" s="42">
        <f t="shared" ref="AR16:AT16" si="125">ROUND((AR8+AR9)/69.9,2)</f>
        <v>2.37</v>
      </c>
      <c r="AS16" s="42">
        <f t="shared" si="125"/>
        <v>1.58</v>
      </c>
      <c r="AT16" s="42">
        <f t="shared" si="125"/>
        <v>3.58</v>
      </c>
      <c r="AU16" s="23"/>
      <c r="AY16" s="37"/>
      <c r="AZ16" s="42"/>
      <c r="BA16" s="42">
        <f>ROUND((BA8+BA9)/69.9,2)</f>
        <v>28.8</v>
      </c>
      <c r="BB16" s="42">
        <f t="shared" ref="BB16:BD16" si="126">ROUND((BB8+BB9)/69.9,2)</f>
        <v>3.05</v>
      </c>
      <c r="BC16" s="42">
        <f t="shared" si="126"/>
        <v>1.4</v>
      </c>
      <c r="BD16" s="42">
        <f t="shared" si="126"/>
        <v>7.15</v>
      </c>
      <c r="BE16" s="23"/>
      <c r="BI16" s="37"/>
      <c r="BJ16" s="42"/>
      <c r="BK16" s="42">
        <f>ROUND((BK8+BK9)/69.9,2)</f>
        <v>32.630000000000003</v>
      </c>
      <c r="BL16" s="42">
        <f t="shared" ref="BL16:BN16" si="127">ROUND((BL8+BL9)/69.9,2)</f>
        <v>2.67</v>
      </c>
      <c r="BM16" s="42">
        <f t="shared" si="127"/>
        <v>1.59</v>
      </c>
      <c r="BN16" s="42">
        <f t="shared" si="127"/>
        <v>14.31</v>
      </c>
      <c r="BO16" s="23"/>
      <c r="BS16" s="37"/>
      <c r="BT16" s="42"/>
      <c r="BU16" s="42">
        <f>ROUND((BU8+BU9)/69.9,2)</f>
        <v>14.91</v>
      </c>
      <c r="BV16" s="42">
        <f t="shared" ref="BV16:BX16" si="128">ROUND((BV8+BV9)/69.9,2)</f>
        <v>0.82</v>
      </c>
      <c r="BW16" s="42">
        <f t="shared" si="128"/>
        <v>0.67</v>
      </c>
      <c r="BX16" s="42">
        <f t="shared" si="128"/>
        <v>5.01</v>
      </c>
      <c r="BY16" s="45"/>
      <c r="BZ16" s="38"/>
      <c r="CA16" s="38"/>
      <c r="CB16" s="38"/>
      <c r="CC16" s="37"/>
      <c r="CD16" s="42"/>
      <c r="CE16" s="42">
        <f>ROUND((CE8+CE9)/69.9,2)</f>
        <v>25.92</v>
      </c>
      <c r="CF16" s="42">
        <f t="shared" ref="CF16:CH16" si="129">ROUND((CF8+CF9)/69.9,2)</f>
        <v>2.04</v>
      </c>
      <c r="CG16" s="42">
        <f t="shared" si="129"/>
        <v>0.75</v>
      </c>
      <c r="CH16" s="42">
        <f t="shared" si="129"/>
        <v>26.47</v>
      </c>
      <c r="CI16" s="23"/>
      <c r="CM16" s="37"/>
      <c r="CN16" s="42"/>
      <c r="CO16" s="42">
        <f>ROUND((CO8+CO9)/69.9,2)</f>
        <v>15.97</v>
      </c>
      <c r="CP16" s="42">
        <f t="shared" ref="CP16:CR16" si="130">ROUND((CP8+CP9)/69.9,2)</f>
        <v>2.02</v>
      </c>
      <c r="CQ16" s="42">
        <f t="shared" si="130"/>
        <v>0.74</v>
      </c>
      <c r="CR16" s="42">
        <f t="shared" si="130"/>
        <v>14.31</v>
      </c>
      <c r="CS16" s="23"/>
      <c r="CW16" s="37"/>
      <c r="CX16" s="42"/>
      <c r="CY16" s="42">
        <f>ROUND((CY8+CY9)/69.9,2)</f>
        <v>25.36</v>
      </c>
      <c r="CZ16" s="42">
        <f t="shared" ref="CZ16:DB16" si="131">ROUND((CZ8+CZ9)/69.9,2)</f>
        <v>2.61</v>
      </c>
      <c r="DA16" s="42">
        <f t="shared" si="131"/>
        <v>1.35</v>
      </c>
      <c r="DB16" s="42">
        <f t="shared" si="131"/>
        <v>17.88</v>
      </c>
      <c r="DC16" s="23"/>
      <c r="DG16" s="37"/>
      <c r="DH16" s="42"/>
      <c r="DI16" s="42">
        <f>ROUND((DI8+DI9)/69.9,2)</f>
        <v>18.38</v>
      </c>
      <c r="DJ16" s="42">
        <f t="shared" ref="DJ16:DL16" si="132">ROUND((DJ8+DJ9)/69.9,2)</f>
        <v>1.17</v>
      </c>
      <c r="DK16" s="42">
        <f t="shared" si="132"/>
        <v>1.18</v>
      </c>
      <c r="DL16" s="42">
        <f t="shared" si="132"/>
        <v>7.15</v>
      </c>
      <c r="DM16" s="45"/>
      <c r="DN16" s="38"/>
      <c r="DO16" s="38"/>
      <c r="DP16" s="38"/>
      <c r="DQ16" s="37"/>
      <c r="DR16" s="42"/>
      <c r="DS16" s="42">
        <f>ROUND((DS8+DS9)/69.9,2)</f>
        <v>23.63</v>
      </c>
      <c r="DT16" s="42">
        <f t="shared" ref="DT16:DV16" si="133">ROUND((DT8+DT9)/69.9,2)</f>
        <v>1.21</v>
      </c>
      <c r="DU16" s="42">
        <f t="shared" si="133"/>
        <v>0.93</v>
      </c>
      <c r="DV16" s="42">
        <f t="shared" si="133"/>
        <v>14.31</v>
      </c>
      <c r="DW16" s="23"/>
      <c r="EA16" s="37"/>
      <c r="EB16" s="42"/>
      <c r="EC16" s="42">
        <f>ROUND((EC8+EC9)/69.9,2)</f>
        <v>29.44</v>
      </c>
      <c r="ED16" s="42">
        <f t="shared" ref="ED16:EF16" si="134">ROUND((ED8+ED9)/69.9,2)</f>
        <v>2.59</v>
      </c>
      <c r="EE16" s="42">
        <f t="shared" si="134"/>
        <v>1.42</v>
      </c>
      <c r="EF16" s="42">
        <f t="shared" si="134"/>
        <v>7.15</v>
      </c>
      <c r="EG16" s="23"/>
      <c r="EK16" s="37"/>
      <c r="EM16" s="41"/>
      <c r="EN16" s="41"/>
      <c r="EO16" s="41"/>
      <c r="EP16" s="41"/>
      <c r="EV16" s="41"/>
      <c r="EW16" s="41"/>
      <c r="EX16" s="41"/>
      <c r="EY16" s="41"/>
    </row>
    <row r="18" spans="1:11" x14ac:dyDescent="0.25">
      <c r="F18" s="73" t="s">
        <v>81</v>
      </c>
      <c r="G18" s="73"/>
      <c r="H18" s="73"/>
      <c r="I18" s="73"/>
      <c r="J18" s="73"/>
      <c r="K18" s="73"/>
    </row>
    <row r="19" spans="1:11" x14ac:dyDescent="0.25">
      <c r="A19" t="s">
        <v>49</v>
      </c>
      <c r="B19">
        <v>161</v>
      </c>
      <c r="D19" t="s">
        <v>74</v>
      </c>
      <c r="F19" s="73" t="s">
        <v>83</v>
      </c>
      <c r="G19" s="73"/>
      <c r="H19" s="73" t="s">
        <v>84</v>
      </c>
      <c r="I19" s="73"/>
      <c r="J19" s="73" t="s">
        <v>85</v>
      </c>
      <c r="K19" s="73"/>
    </row>
    <row r="20" spans="1:11" x14ac:dyDescent="0.25">
      <c r="A20" t="s">
        <v>53</v>
      </c>
      <c r="B20">
        <v>42</v>
      </c>
      <c r="D20" t="s">
        <v>75</v>
      </c>
      <c r="F20">
        <f>ROUND(AVERAGE($AB$11,$AB$12,$AV$11,$AV$12,$BF$11,$BF$12,$BP$11,$BP$12,$CJ$11,$CJ$12,$CT$11,$CT$12,$DX$11,$DX$12),1)</f>
        <v>61.1</v>
      </c>
      <c r="G20">
        <f>ROUND(_xlfn.STDEV.P($AB$11,$AB$12,$AV$11,$AV$12,$BF$11,$BF$12,$BP$11,$BP$12,$CJ$11,$CJ$12,$CT$11,$CT$12,$DX$11,$DX$12),1)</f>
        <v>3.5</v>
      </c>
      <c r="H20">
        <f>ROUND(AVERAGE($H$11,$R$12,$DD$11,$EH$11),1)</f>
        <v>58.5</v>
      </c>
      <c r="I20">
        <f>ROUND(_xlfn.STDEV.P($H$11,$R$12,$DD$11,$EH$11),1)</f>
        <v>2.2999999999999998</v>
      </c>
      <c r="J20">
        <v>0</v>
      </c>
      <c r="K20">
        <v>0</v>
      </c>
    </row>
    <row r="21" spans="1:11" x14ac:dyDescent="0.25">
      <c r="D21" t="s">
        <v>77</v>
      </c>
      <c r="F21">
        <f>ROUND(AVERAGE($AE$11,$AY$11,$BI$11,$BS$11,$CM$11,$CW$11,$EA$11),1)</f>
        <v>92.4</v>
      </c>
      <c r="G21">
        <f>ROUND(_xlfn.STDEV.P($AE$11,$AY$11,$BI$11,$BS$11,$CM$11,$CW$11,$EA$11),1)</f>
        <v>19.399999999999999</v>
      </c>
      <c r="H21">
        <f>ROUND(AVERAGE($K$10,$T$10+$U$10,$DG$10,$EK$10),1)</f>
        <v>107.6</v>
      </c>
      <c r="I21">
        <f>ROUND(_xlfn.STDEV.P($K$10,$T$10+$U$10,$DG$10,$EK$10),1)</f>
        <v>7.5</v>
      </c>
      <c r="J21">
        <v>0</v>
      </c>
      <c r="K21">
        <v>0</v>
      </c>
    </row>
    <row r="22" spans="1:11" x14ac:dyDescent="0.25">
      <c r="D22" t="s">
        <v>76</v>
      </c>
      <c r="F22">
        <f>ROUND(AVERAGE($AB$10,$AV$10,$BF$10,$BP$10,$CJ$10,$CT$10,$DX$10),1)</f>
        <v>242</v>
      </c>
      <c r="G22">
        <f>ROUND(_xlfn.STDEV.P($AB$10,$AV$10,$BF$10,$BP$10,$CJ$10,$CT$10,$DX$10),1)</f>
        <v>32.700000000000003</v>
      </c>
      <c r="H22">
        <f>ROUND(AVERAGE($H$10,$R$10,$DD$10,$EH$10),1)</f>
        <v>234.3</v>
      </c>
      <c r="I22">
        <f>ROUND(_xlfn.STDEV.P($H$10,$R$10,$DD$10,$EH$10),1)</f>
        <v>23.6</v>
      </c>
      <c r="J22">
        <v>0</v>
      </c>
      <c r="K22">
        <v>0</v>
      </c>
    </row>
    <row r="23" spans="1:11" x14ac:dyDescent="0.25">
      <c r="A23" t="s">
        <v>7</v>
      </c>
      <c r="B23">
        <v>69.900000000000006</v>
      </c>
      <c r="D23" t="s">
        <v>78</v>
      </c>
      <c r="F23">
        <f>ROUND(AVERAGE($X$11,$AR$11,$BB$11,$BL$11,$CF$11,$CP$11,$DT$11),1)</f>
        <v>7.5</v>
      </c>
      <c r="G23">
        <f>ROUND(_xlfn.STDEV.P($X$11,$AR$11,$BB$11,$BL$11,$CF$11,$CP$11,$DT$11),1)</f>
        <v>0.7</v>
      </c>
      <c r="H23">
        <f>ROUND(AVERAGE($D$11,$N$11,$CZ$11,$ED$11),1)</f>
        <v>6.6</v>
      </c>
      <c r="I23">
        <f>ROUND(_xlfn.STDEV.P($D$11,$N$11,$CZ$11,$ED$11),1)</f>
        <v>0.9</v>
      </c>
      <c r="J23">
        <f>ROUND(AVERAGE($AH$11,$BV$11,$DJ$11),1)</f>
        <v>6.1</v>
      </c>
      <c r="K23">
        <f>ROUND(_xlfn.STDEV.P($AH$11,$BV$11,$DJ$11),1)</f>
        <v>1.4</v>
      </c>
    </row>
    <row r="24" spans="1:11" x14ac:dyDescent="0.25">
      <c r="D24" t="s">
        <v>79</v>
      </c>
      <c r="F24">
        <f>ROUND(AVERAGE($Y$11,$AS$11,$BC$11,$BM$11,$CG$11,$CQ$11,$DU$11),1)</f>
        <v>3.1</v>
      </c>
      <c r="G24">
        <f>ROUND(_xlfn.STDEV.P($Y$11,$AS$11,$BC$11,$BM$11,$CG$11,$CQ$11,$DU$11),1)</f>
        <v>0.4</v>
      </c>
      <c r="H24">
        <f>ROUND(AVERAGE($E$11,$O$11,$DA$11,$EE$11),1)</f>
        <v>3.2</v>
      </c>
      <c r="I24">
        <f>ROUND(_xlfn.STDEV.P($E$11,$O$11,$DA$11,$EE$11),1)</f>
        <v>0.3</v>
      </c>
      <c r="J24">
        <f>ROUND(AVERAGE($AI$11,$BW$11,$DK$11),1)</f>
        <v>2.8</v>
      </c>
      <c r="K24">
        <f>ROUND(_xlfn.STDEV.P($AI$11,$BW$11,$DK$11),1)</f>
        <v>0.4</v>
      </c>
    </row>
    <row r="25" spans="1:11" x14ac:dyDescent="0.25">
      <c r="D25" t="s">
        <v>80</v>
      </c>
      <c r="F25">
        <f>ROUND(AVERAGE($W$11,$AQ$11,$BA$11,$BK$11,$CE$11,$CO$11,$DS$11),1)</f>
        <v>73.400000000000006</v>
      </c>
      <c r="G25">
        <f>ROUND(_xlfn.STDEV.P($W$11,$AQ$11,$BA$11,$BK$11,$CE$11,$CO$11,$DS$11),1)</f>
        <v>7.5</v>
      </c>
      <c r="H25">
        <f>ROUND(AVERAGE($C$11,$M$11,$CY$11,$EC$11),1)</f>
        <v>65.8</v>
      </c>
      <c r="I25">
        <f>ROUND(_xlfn.STDEV.P($C$11,$M$11,$CY$11,$EC$11),1)</f>
        <v>11.8</v>
      </c>
      <c r="J25">
        <f>ROUND(AVERAGE($AG$11,$BU$11,$DI$11),1)</f>
        <v>64.3</v>
      </c>
      <c r="K25">
        <f>ROUND(_xlfn.STDEV.P($AG$11,$BU$11,$DI$11),1)</f>
        <v>9.4</v>
      </c>
    </row>
    <row r="26" spans="1:11" x14ac:dyDescent="0.25">
      <c r="D26" t="s">
        <v>87</v>
      </c>
      <c r="F26">
        <f>ROUND(AVERAGE(AD11,AX11,BH11,BR11,CL11,CV11,DZ11),1)</f>
        <v>608.5</v>
      </c>
      <c r="G26">
        <f>ROUND(_xlfn.STDEV.P(AD11,AX11,BH11,BR11,CL11,CV11,DZ11),1)</f>
        <v>23</v>
      </c>
      <c r="H26">
        <f>ROUND(AVERAGE($J$11,$T$11,$DF$11,$EJ$11),1)</f>
        <v>600.9</v>
      </c>
      <c r="I26">
        <f>ROUND(_xlfn.STDEV.P($J$11,$T$11,$DF$11,$EJ$11),1)</f>
        <v>66.599999999999994</v>
      </c>
      <c r="J26">
        <v>0</v>
      </c>
      <c r="K26">
        <v>0</v>
      </c>
    </row>
    <row r="27" spans="1:11" x14ac:dyDescent="0.25">
      <c r="D27" t="s">
        <v>82</v>
      </c>
      <c r="F27">
        <f>ROUND(AVERAGE(AD12,AX12,BH12,BR12,CL12,CV12,DZ12),1)</f>
        <v>8.6999999999999993</v>
      </c>
      <c r="G27">
        <f>ROUND(_xlfn.STDEV.P(AD12,AX12,BH12,BR12,CL12,CV12,DZ12),1)</f>
        <v>0.3</v>
      </c>
      <c r="H27">
        <f>ROUND(AVERAGE($J$12,$T$12,$DF$12,$EJ$12),1)</f>
        <v>8.6</v>
      </c>
      <c r="I27">
        <f>ROUND(_xlfn.STDEV.P($J$12,$T$12,$DF$12,$EJ$12),1)</f>
        <v>1</v>
      </c>
      <c r="J27">
        <v>0</v>
      </c>
      <c r="K27">
        <v>0</v>
      </c>
    </row>
  </sheetData>
  <mergeCells count="53">
    <mergeCell ref="F19:G19"/>
    <mergeCell ref="H19:I19"/>
    <mergeCell ref="J19:K19"/>
    <mergeCell ref="F18:K18"/>
    <mergeCell ref="DW14:EA14"/>
    <mergeCell ref="EG14:EK14"/>
    <mergeCell ref="G14:K14"/>
    <mergeCell ref="Q14:U14"/>
    <mergeCell ref="AA14:AE14"/>
    <mergeCell ref="AK14:AO14"/>
    <mergeCell ref="AU14:AY14"/>
    <mergeCell ref="BE14:BI14"/>
    <mergeCell ref="BO14:BS14"/>
    <mergeCell ref="BY14:CC14"/>
    <mergeCell ref="CI14:CM14"/>
    <mergeCell ref="CS14:CW14"/>
    <mergeCell ref="DC14:DG14"/>
    <mergeCell ref="DM14:DQ14"/>
    <mergeCell ref="EB6:EB7"/>
    <mergeCell ref="AZ6:AZ7"/>
    <mergeCell ref="BJ6:BJ7"/>
    <mergeCell ref="BT6:BT7"/>
    <mergeCell ref="CD6:CD7"/>
    <mergeCell ref="CN6:CN7"/>
    <mergeCell ref="CX6:CX7"/>
    <mergeCell ref="A10:B10"/>
    <mergeCell ref="A11:B11"/>
    <mergeCell ref="A12:B12"/>
    <mergeCell ref="A16:B16"/>
    <mergeCell ref="A14:B14"/>
    <mergeCell ref="L6:L7"/>
    <mergeCell ref="CN1:CW1"/>
    <mergeCell ref="CX1:DG1"/>
    <mergeCell ref="DH1:DQ1"/>
    <mergeCell ref="DR1:EA1"/>
    <mergeCell ref="DH6:DH7"/>
    <mergeCell ref="DR6:DR7"/>
    <mergeCell ref="A8:A9"/>
    <mergeCell ref="B1:K1"/>
    <mergeCell ref="L1:U1"/>
    <mergeCell ref="V1:AE1"/>
    <mergeCell ref="EB1:EK1"/>
    <mergeCell ref="A6:A7"/>
    <mergeCell ref="B6:B7"/>
    <mergeCell ref="V6:V7"/>
    <mergeCell ref="AF6:AF7"/>
    <mergeCell ref="AP6:AP7"/>
    <mergeCell ref="AF1:AO1"/>
    <mergeCell ref="AP1:AY1"/>
    <mergeCell ref="AZ1:BI1"/>
    <mergeCell ref="BJ1:BS1"/>
    <mergeCell ref="BT1:CC1"/>
    <mergeCell ref="CD1:CM1"/>
  </mergeCells>
  <conditionalFormatting sqref="J12:J13">
    <cfRule type="cellIs" dxfId="48" priority="89" operator="greaterThanOrEqual">
      <formula>75</formula>
    </cfRule>
  </conditionalFormatting>
  <conditionalFormatting sqref="H11">
    <cfRule type="cellIs" dxfId="47" priority="88" operator="greaterThanOrEqual">
      <formula>75</formula>
    </cfRule>
  </conditionalFormatting>
  <conditionalFormatting sqref="AN12:AN13">
    <cfRule type="cellIs" dxfId="46" priority="83" operator="greaterThanOrEqual">
      <formula>75</formula>
    </cfRule>
  </conditionalFormatting>
  <conditionalFormatting sqref="AL11">
    <cfRule type="cellIs" dxfId="45" priority="82" operator="greaterThanOrEqual">
      <formula>75</formula>
    </cfRule>
  </conditionalFormatting>
  <conditionalFormatting sqref="CB12:CB13">
    <cfRule type="cellIs" dxfId="44" priority="75" operator="greaterThanOrEqual">
      <formula>75</formula>
    </cfRule>
  </conditionalFormatting>
  <conditionalFormatting sqref="BZ11">
    <cfRule type="cellIs" dxfId="43" priority="74" operator="greaterThanOrEqual">
      <formula>75</formula>
    </cfRule>
  </conditionalFormatting>
  <conditionalFormatting sqref="DP12:DP13">
    <cfRule type="cellIs" dxfId="42" priority="65" operator="greaterThanOrEqual">
      <formula>75</formula>
    </cfRule>
  </conditionalFormatting>
  <conditionalFormatting sqref="DN11">
    <cfRule type="cellIs" dxfId="41" priority="64" operator="greaterThanOrEqual">
      <formula>75</formula>
    </cfRule>
  </conditionalFormatting>
  <conditionalFormatting sqref="H12">
    <cfRule type="cellIs" dxfId="40" priority="41" operator="greaterThanOrEqual">
      <formula>75</formula>
    </cfRule>
  </conditionalFormatting>
  <conditionalFormatting sqref="T13">
    <cfRule type="cellIs" dxfId="39" priority="40" operator="greaterThanOrEqual">
      <formula>75</formula>
    </cfRule>
  </conditionalFormatting>
  <conditionalFormatting sqref="R11">
    <cfRule type="cellIs" dxfId="38" priority="39" operator="greaterThanOrEqual">
      <formula>75</formula>
    </cfRule>
  </conditionalFormatting>
  <conditionalFormatting sqref="R12">
    <cfRule type="cellIs" dxfId="37" priority="38" operator="greaterThanOrEqual">
      <formula>75</formula>
    </cfRule>
  </conditionalFormatting>
  <conditionalFormatting sqref="AD13">
    <cfRule type="cellIs" dxfId="36" priority="37" operator="greaterThanOrEqual">
      <formula>75</formula>
    </cfRule>
  </conditionalFormatting>
  <conditionalFormatting sqref="AB11">
    <cfRule type="cellIs" dxfId="35" priority="36" operator="greaterThanOrEqual">
      <formula>75</formula>
    </cfRule>
  </conditionalFormatting>
  <conditionalFormatting sqref="AB12">
    <cfRule type="cellIs" dxfId="34" priority="35" operator="greaterThanOrEqual">
      <formula>75</formula>
    </cfRule>
  </conditionalFormatting>
  <conditionalFormatting sqref="AX13">
    <cfRule type="cellIs" dxfId="33" priority="34" operator="greaterThanOrEqual">
      <formula>75</formula>
    </cfRule>
  </conditionalFormatting>
  <conditionalFormatting sqref="AV11">
    <cfRule type="cellIs" dxfId="32" priority="33" operator="greaterThanOrEqual">
      <formula>75</formula>
    </cfRule>
  </conditionalFormatting>
  <conditionalFormatting sqref="AV12">
    <cfRule type="cellIs" dxfId="31" priority="32" operator="greaterThanOrEqual">
      <formula>75</formula>
    </cfRule>
  </conditionalFormatting>
  <conditionalFormatting sqref="BH13">
    <cfRule type="cellIs" dxfId="30" priority="31" operator="greaterThanOrEqual">
      <formula>75</formula>
    </cfRule>
  </conditionalFormatting>
  <conditionalFormatting sqref="BF11">
    <cfRule type="cellIs" dxfId="29" priority="30" operator="greaterThanOrEqual">
      <formula>75</formula>
    </cfRule>
  </conditionalFormatting>
  <conditionalFormatting sqref="BF12">
    <cfRule type="cellIs" dxfId="28" priority="29" operator="greaterThanOrEqual">
      <formula>75</formula>
    </cfRule>
  </conditionalFormatting>
  <conditionalFormatting sqref="BR13">
    <cfRule type="cellIs" dxfId="27" priority="28" operator="greaterThanOrEqual">
      <formula>75</formula>
    </cfRule>
  </conditionalFormatting>
  <conditionalFormatting sqref="BP11">
    <cfRule type="cellIs" dxfId="26" priority="27" operator="greaterThanOrEqual">
      <formula>75</formula>
    </cfRule>
  </conditionalFormatting>
  <conditionalFormatting sqref="BP12">
    <cfRule type="cellIs" dxfId="25" priority="26" operator="greaterThanOrEqual">
      <formula>75</formula>
    </cfRule>
  </conditionalFormatting>
  <conditionalFormatting sqref="CL13">
    <cfRule type="cellIs" dxfId="24" priority="25" operator="greaterThanOrEqual">
      <formula>75</formula>
    </cfRule>
  </conditionalFormatting>
  <conditionalFormatting sqref="CJ11">
    <cfRule type="cellIs" dxfId="23" priority="24" operator="greaterThanOrEqual">
      <formula>75</formula>
    </cfRule>
  </conditionalFormatting>
  <conditionalFormatting sqref="CJ12">
    <cfRule type="cellIs" dxfId="22" priority="23" operator="greaterThanOrEqual">
      <formula>75</formula>
    </cfRule>
  </conditionalFormatting>
  <conditionalFormatting sqref="CV13">
    <cfRule type="cellIs" dxfId="21" priority="22" operator="greaterThanOrEqual">
      <formula>75</formula>
    </cfRule>
  </conditionalFormatting>
  <conditionalFormatting sqref="CT11">
    <cfRule type="cellIs" dxfId="20" priority="21" operator="greaterThanOrEqual">
      <formula>75</formula>
    </cfRule>
  </conditionalFormatting>
  <conditionalFormatting sqref="CT12">
    <cfRule type="cellIs" dxfId="19" priority="20" operator="greaterThanOrEqual">
      <formula>75</formula>
    </cfRule>
  </conditionalFormatting>
  <conditionalFormatting sqref="DF13">
    <cfRule type="cellIs" dxfId="18" priority="19" operator="greaterThanOrEqual">
      <formula>75</formula>
    </cfRule>
  </conditionalFormatting>
  <conditionalFormatting sqref="DD11">
    <cfRule type="cellIs" dxfId="17" priority="18" operator="greaterThanOrEqual">
      <formula>75</formula>
    </cfRule>
  </conditionalFormatting>
  <conditionalFormatting sqref="DD12">
    <cfRule type="cellIs" dxfId="16" priority="17" operator="greaterThanOrEqual">
      <formula>75</formula>
    </cfRule>
  </conditionalFormatting>
  <conditionalFormatting sqref="DZ13">
    <cfRule type="cellIs" dxfId="15" priority="16" operator="greaterThanOrEqual">
      <formula>75</formula>
    </cfRule>
  </conditionalFormatting>
  <conditionalFormatting sqref="DX11">
    <cfRule type="cellIs" dxfId="14" priority="15" operator="greaterThanOrEqual">
      <formula>75</formula>
    </cfRule>
  </conditionalFormatting>
  <conditionalFormatting sqref="DX12">
    <cfRule type="cellIs" dxfId="13" priority="14" operator="greaterThanOrEqual">
      <formula>75</formula>
    </cfRule>
  </conditionalFormatting>
  <conditionalFormatting sqref="EJ13">
    <cfRule type="cellIs" dxfId="12" priority="13" operator="greaterThanOrEqual">
      <formula>75</formula>
    </cfRule>
  </conditionalFormatting>
  <conditionalFormatting sqref="EH11">
    <cfRule type="cellIs" dxfId="11" priority="12" operator="greaterThanOrEqual">
      <formula>75</formula>
    </cfRule>
  </conditionalFormatting>
  <conditionalFormatting sqref="EH12">
    <cfRule type="cellIs" dxfId="10" priority="11" operator="greaterThanOrEqual">
      <formula>75</formula>
    </cfRule>
  </conditionalFormatting>
  <conditionalFormatting sqref="T12">
    <cfRule type="cellIs" dxfId="9" priority="10" operator="greaterThanOrEqual">
      <formula>75</formula>
    </cfRule>
  </conditionalFormatting>
  <conditionalFormatting sqref="AD12">
    <cfRule type="cellIs" dxfId="8" priority="9" operator="greaterThanOrEqual">
      <formula>75</formula>
    </cfRule>
  </conditionalFormatting>
  <conditionalFormatting sqref="AX12">
    <cfRule type="cellIs" dxfId="7" priority="8" operator="greaterThanOrEqual">
      <formula>75</formula>
    </cfRule>
  </conditionalFormatting>
  <conditionalFormatting sqref="BH12">
    <cfRule type="cellIs" dxfId="6" priority="7" operator="greaterThanOrEqual">
      <formula>75</formula>
    </cfRule>
  </conditionalFormatting>
  <conditionalFormatting sqref="BR12">
    <cfRule type="cellIs" dxfId="5" priority="6" operator="greaterThanOrEqual">
      <formula>75</formula>
    </cfRule>
  </conditionalFormatting>
  <conditionalFormatting sqref="CL12">
    <cfRule type="cellIs" dxfId="4" priority="5" operator="greaterThanOrEqual">
      <formula>75</formula>
    </cfRule>
  </conditionalFormatting>
  <conditionalFormatting sqref="CV12">
    <cfRule type="cellIs" dxfId="3" priority="4" operator="greaterThanOrEqual">
      <formula>75</formula>
    </cfRule>
  </conditionalFormatting>
  <conditionalFormatting sqref="DF12">
    <cfRule type="cellIs" dxfId="2" priority="3" operator="greaterThanOrEqual">
      <formula>75</formula>
    </cfRule>
  </conditionalFormatting>
  <conditionalFormatting sqref="DZ12">
    <cfRule type="cellIs" dxfId="1" priority="2" operator="greaterThanOrEqual">
      <formula>75</formula>
    </cfRule>
  </conditionalFormatting>
  <conditionalFormatting sqref="EJ12">
    <cfRule type="cellIs" dxfId="0" priority="1" operator="greaterThanOrEqual">
      <formula>75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774A3-E4C2-415A-AAA7-8D4A99CE0225}">
  <dimension ref="A1:H10"/>
  <sheetViews>
    <sheetView workbookViewId="0">
      <selection activeCell="G3" sqref="G3"/>
    </sheetView>
  </sheetViews>
  <sheetFormatPr defaultRowHeight="15" x14ac:dyDescent="0.25"/>
  <sheetData>
    <row r="1" spans="1:8" x14ac:dyDescent="0.25">
      <c r="C1" s="73" t="s">
        <v>81</v>
      </c>
      <c r="D1" s="73"/>
      <c r="E1" s="73"/>
      <c r="F1" s="73"/>
      <c r="G1" s="73"/>
      <c r="H1" s="73"/>
    </row>
    <row r="2" spans="1:8" x14ac:dyDescent="0.25">
      <c r="A2" t="s">
        <v>74</v>
      </c>
      <c r="C2" s="73" t="s">
        <v>93</v>
      </c>
      <c r="D2" s="73"/>
      <c r="E2" s="73" t="s">
        <v>94</v>
      </c>
      <c r="F2" s="73"/>
      <c r="G2" s="73" t="s">
        <v>95</v>
      </c>
      <c r="H2" s="73"/>
    </row>
    <row r="3" spans="1:8" x14ac:dyDescent="0.25">
      <c r="A3" t="s">
        <v>75</v>
      </c>
      <c r="C3">
        <f>ROUND(AVERAGE('TO1'!F20,'TO2'!F20,'TO3'!F20,'TO4'!F20),1)</f>
        <v>58.7</v>
      </c>
      <c r="D3">
        <f>ROUND(_xlfn.STDEV.P('TO1'!F20,'TO2'!F20,'TO3'!F20,'TO4'!F20),1)</f>
        <v>4.8</v>
      </c>
      <c r="E3">
        <f>ROUND(AVERAGE('TO1'!H20,'TO2'!H20,'TO3'!H20,'TO4'!H20),1)</f>
        <v>59.3</v>
      </c>
      <c r="F3">
        <f>ROUND(_xlfn.STDEV.P('TO1'!H20,'TO2'!H20,'TO3'!H20,'TO4'!H20),1)</f>
        <v>4</v>
      </c>
      <c r="G3">
        <v>0</v>
      </c>
      <c r="H3">
        <f>ROUND(_xlfn.STDEV.P('TO1'!J20,'TO2'!J20,'TO3'!J20,'TO4'!J20),1)</f>
        <v>0</v>
      </c>
    </row>
    <row r="4" spans="1:8" x14ac:dyDescent="0.25">
      <c r="A4" t="s">
        <v>77</v>
      </c>
      <c r="C4">
        <f>ROUND(AVERAGE('TO1'!F21,'TO2'!F21,'TO3'!F21,'TO4'!F21),1)</f>
        <v>100.3</v>
      </c>
      <c r="D4">
        <f>ROUND(_xlfn.STDEV.P('TO1'!F21,'TO2'!F21,'TO3'!F21,'TO4'!F21),1)</f>
        <v>13.5</v>
      </c>
      <c r="E4">
        <f>ROUND(AVERAGE('TO1'!H21,'TO2'!H21,'TO3'!H21,'TO4'!H21),1)</f>
        <v>96.7</v>
      </c>
      <c r="F4">
        <f>ROUND(_xlfn.STDEV.P('TO1'!H21,'TO2'!H21,'TO3'!H21,'TO4'!H21),1)</f>
        <v>10.5</v>
      </c>
      <c r="G4">
        <v>0</v>
      </c>
      <c r="H4">
        <f>ROUND(_xlfn.STDEV.P('TO1'!J21,'TO2'!J21,'TO3'!J21,'TO4'!J21),1)</f>
        <v>0</v>
      </c>
    </row>
    <row r="5" spans="1:8" x14ac:dyDescent="0.25">
      <c r="A5" t="s">
        <v>76</v>
      </c>
      <c r="C5">
        <f>ROUND(AVERAGE('TO1'!F22,'TO2'!F22,'TO3'!F22,'TO4'!F22),1)</f>
        <v>267.60000000000002</v>
      </c>
      <c r="D5">
        <f>ROUND(_xlfn.STDEV.P('TO1'!F22,'TO2'!F22,'TO3'!F22,'TO4'!F22),1)</f>
        <v>18</v>
      </c>
      <c r="E5">
        <f>ROUND(AVERAGE('TO1'!H22,'TO2'!H22,'TO3'!H22,'TO4'!H22),1)</f>
        <v>221.8</v>
      </c>
      <c r="F5">
        <f>ROUND(_xlfn.STDEV.P('TO1'!H22,'TO2'!H22,'TO3'!H22,'TO4'!H22),1)</f>
        <v>9.3000000000000007</v>
      </c>
      <c r="G5">
        <v>0</v>
      </c>
      <c r="H5">
        <f>ROUND(_xlfn.STDEV.P('TO1'!J22,'TO2'!J22,'TO3'!J22,'TO4'!J22),1)</f>
        <v>0</v>
      </c>
    </row>
    <row r="6" spans="1:8" x14ac:dyDescent="0.25">
      <c r="A6" t="s">
        <v>78</v>
      </c>
      <c r="C6">
        <f>ROUND(AVERAGE('TO1'!F23,'TO2'!F23,'TO3'!F23,'TO4'!F23),1)</f>
        <v>8.4</v>
      </c>
      <c r="D6">
        <f>ROUND(_xlfn.STDEV.P('TO1'!F23,'TO2'!F23,'TO3'!F23,'TO4'!F23),1)</f>
        <v>0.9</v>
      </c>
      <c r="E6">
        <f>ROUND(AVERAGE('TO1'!H23,'TO2'!H23,'TO3'!H23,'TO4'!H23),1)</f>
        <v>7.6</v>
      </c>
      <c r="F6">
        <f>ROUND(_xlfn.STDEV.P('TO1'!H23,'TO2'!H23,'TO3'!H23,'TO4'!H23),1)</f>
        <v>1.2</v>
      </c>
      <c r="G6">
        <f>ROUND(AVERAGE('TO1'!J23,'TO2'!J23,'TO3'!J23,'TO4'!J23),1)</f>
        <v>7.8</v>
      </c>
      <c r="H6">
        <f>ROUND(_xlfn.STDEV.P('TO1'!J23,'TO2'!J23,'TO3'!J23,'TO4'!J23),1)</f>
        <v>1.7</v>
      </c>
    </row>
    <row r="7" spans="1:8" x14ac:dyDescent="0.25">
      <c r="A7" t="s">
        <v>79</v>
      </c>
      <c r="C7">
        <f>ROUND(AVERAGE('TO1'!F24,'TO2'!F24,'TO3'!F24,'TO4'!F24),1)</f>
        <v>3.1</v>
      </c>
      <c r="D7">
        <f>ROUND(_xlfn.STDEV.P('TO1'!F24,'TO2'!F24,'TO3'!F24,'TO4'!F24),1)</f>
        <v>0.2</v>
      </c>
      <c r="E7">
        <f>ROUND(AVERAGE('TO1'!H24,'TO2'!H24,'TO3'!H24,'TO4'!H24),1)</f>
        <v>3.3</v>
      </c>
      <c r="F7">
        <f>ROUND(_xlfn.STDEV.P('TO1'!H24,'TO2'!H24,'TO3'!H24,'TO4'!H24),1)</f>
        <v>0.1</v>
      </c>
      <c r="G7">
        <f>ROUND(AVERAGE('TO1'!J24,'TO2'!J24,'TO3'!J24,'TO4'!J24),1)</f>
        <v>3.1</v>
      </c>
      <c r="H7">
        <f>ROUND(_xlfn.STDEV.P('TO1'!J24,'TO2'!J24,'TO3'!J24,'TO4'!J24),1)</f>
        <v>0.3</v>
      </c>
    </row>
    <row r="8" spans="1:8" x14ac:dyDescent="0.25">
      <c r="A8" t="s">
        <v>80</v>
      </c>
      <c r="C8">
        <f>ROUND(AVERAGE('TO1'!F25,'TO2'!F25,'TO3'!F25,'TO4'!F25),1)</f>
        <v>75.5</v>
      </c>
      <c r="D8">
        <f>ROUND(_xlfn.STDEV.P('TO1'!F25,'TO2'!F25,'TO3'!F25,'TO4'!F25),1)</f>
        <v>3.5</v>
      </c>
      <c r="E8">
        <f>ROUND(AVERAGE('TO1'!H25,'TO2'!H25,'TO3'!H25,'TO4'!H25),1)</f>
        <v>72.2</v>
      </c>
      <c r="F8">
        <f>ROUND(_xlfn.STDEV.P('TO1'!H25,'TO2'!H25,'TO3'!H25,'TO4'!H25),1)</f>
        <v>7.3</v>
      </c>
      <c r="G8">
        <f>ROUND(AVERAGE('TO1'!J25,'TO2'!J25,'TO3'!J25,'TO4'!J25),1)</f>
        <v>73.599999999999994</v>
      </c>
      <c r="H8">
        <f>ROUND(_xlfn.STDEV.P('TO1'!J25,'TO2'!J25,'TO3'!J25,'TO4'!J25),1)</f>
        <v>9.5</v>
      </c>
    </row>
    <row r="9" spans="1:8" x14ac:dyDescent="0.25">
      <c r="A9" t="s">
        <v>87</v>
      </c>
      <c r="C9">
        <f>ROUND(AVERAGE('TO1'!F26,'TO2'!F26,'TO3'!F26,'TO4'!F26),1)</f>
        <v>473.8</v>
      </c>
      <c r="D9">
        <f>ROUND(_xlfn.STDEV.P('TO1'!F26,'TO2'!F26,'TO3'!F26,'TO4'!F26),1)</f>
        <v>106.8</v>
      </c>
      <c r="E9">
        <f>ROUND(AVERAGE('TO1'!H26,'TO2'!H26,'TO3'!H26,'TO4'!H26),1)</f>
        <v>457.5</v>
      </c>
      <c r="F9">
        <f>ROUND(_xlfn.STDEV.P('TO1'!H26,'TO2'!H26,'TO3'!H26,'TO4'!H26),1)</f>
        <v>124.1</v>
      </c>
      <c r="G9">
        <v>0</v>
      </c>
      <c r="H9">
        <f>ROUND(_xlfn.STDEV.P('TO1'!J26,'TO2'!J26,'TO3'!J26,'TO4'!J26),1)</f>
        <v>0</v>
      </c>
    </row>
    <row r="10" spans="1:8" x14ac:dyDescent="0.25">
      <c r="A10" t="s">
        <v>82</v>
      </c>
      <c r="C10">
        <f>ROUND(AVERAGE('TO1'!F27,'TO2'!F27,'TO3'!F27,'TO4'!F27),1)</f>
        <v>6.6</v>
      </c>
      <c r="D10">
        <f>ROUND(_xlfn.STDEV.P('TO1'!F27,'TO2'!F27,'TO3'!F27,'TO4'!F27),1)</f>
        <v>1.5</v>
      </c>
      <c r="E10">
        <f>ROUND(AVERAGE('TO1'!H27,'TO2'!H27,'TO3'!H27,'TO4'!H27),1)</f>
        <v>6.4</v>
      </c>
      <c r="F10">
        <f>ROUND(_xlfn.STDEV.P('TO1'!H27,'TO2'!H27,'TO3'!H27,'TO4'!H27),1)</f>
        <v>1.8</v>
      </c>
      <c r="G10">
        <v>0</v>
      </c>
      <c r="H10">
        <f>ROUND(_xlfn.STDEV.P('TO1'!J27,'TO2'!J27,'TO3'!J27,'TO4'!J27),1)</f>
        <v>0</v>
      </c>
    </row>
  </sheetData>
  <mergeCells count="4">
    <mergeCell ref="C1:H1"/>
    <mergeCell ref="C2:D2"/>
    <mergeCell ref="E2:F2"/>
    <mergeCell ref="G2:H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Vzorek</vt:lpstr>
      <vt:lpstr>TO1</vt:lpstr>
      <vt:lpstr>TO2</vt:lpstr>
      <vt:lpstr>TO3</vt:lpstr>
      <vt:lpstr>TO4</vt:lpstr>
      <vt:lpstr>Group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Hlinský</dc:creator>
  <cp:lastModifiedBy>Tomáš Hlinský</cp:lastModifiedBy>
  <dcterms:created xsi:type="dcterms:W3CDTF">2018-12-11T07:21:19Z</dcterms:created>
  <dcterms:modified xsi:type="dcterms:W3CDTF">2019-03-01T15:51:05Z</dcterms:modified>
</cp:coreProperties>
</file>