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410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O36" i="1" s="1"/>
  <c r="N35" i="1"/>
  <c r="O35" i="1" s="1"/>
  <c r="P33" i="1" l="1"/>
  <c r="O34" i="1"/>
  <c r="O33" i="1"/>
  <c r="N34" i="1"/>
  <c r="N33" i="1"/>
  <c r="O24" i="1" l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<sst xmlns="http://schemas.openxmlformats.org/spreadsheetml/2006/main" count="39" uniqueCount="31">
  <si>
    <t>Variables in the Equation</t>
  </si>
  <si>
    <t>B</t>
  </si>
  <si>
    <t>S.E.</t>
  </si>
  <si>
    <t>Wald</t>
  </si>
  <si>
    <t>df</t>
  </si>
  <si>
    <t>Sig.</t>
  </si>
  <si>
    <t>Exp(B)</t>
  </si>
  <si>
    <t>Step 1a</t>
  </si>
  <si>
    <t>V3</t>
  </si>
  <si>
    <t>Constant</t>
  </si>
  <si>
    <t>a. Variable(s) entered on step 1: V3.</t>
  </si>
  <si>
    <t>19cm</t>
  </si>
  <si>
    <t>20cm</t>
  </si>
  <si>
    <t>21cm</t>
  </si>
  <si>
    <t>22cm</t>
  </si>
  <si>
    <t>23cm</t>
  </si>
  <si>
    <t>24cm</t>
  </si>
  <si>
    <t>25cm</t>
  </si>
  <si>
    <t>26cm</t>
  </si>
  <si>
    <t>27cm</t>
  </si>
  <si>
    <t>28cm</t>
  </si>
  <si>
    <t>29cm</t>
  </si>
  <si>
    <t>30cm</t>
  </si>
  <si>
    <t>31cm</t>
  </si>
  <si>
    <t>32cm</t>
  </si>
  <si>
    <t>33cm</t>
  </si>
  <si>
    <t>34cm</t>
  </si>
  <si>
    <t/>
  </si>
  <si>
    <t>gen_1_0(1)</t>
  </si>
  <si>
    <t>a. Variable(s) entered on step 1: gen_1_0.</t>
  </si>
  <si>
    <r>
      <t>Step 1</t>
    </r>
    <r>
      <rPr>
        <vertAlign val="superscript"/>
        <sz val="9"/>
        <color indexed="8"/>
        <rFont val="Arial"/>
        <family val="2"/>
        <charset val="238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</si>
</sst>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####.000"/>
    <numFmt numFmtId="173" formatCode="###0.000"/>
    <numFmt numFmtId="174" formatCode="###0"/>
  </numFmts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"/>
      <name val="Arial Bold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172" fontId="3" fillId="0" borderId="8" xfId="1" applyNumberFormat="1" applyFont="1" applyBorder="1" applyAlignment="1">
      <alignment horizontal="right" vertical="center"/>
    </xf>
    <xf numFmtId="172" fontId="3" fillId="0" borderId="9" xfId="1" applyNumberFormat="1" applyFont="1" applyBorder="1" applyAlignment="1">
      <alignment horizontal="right" vertical="center"/>
    </xf>
    <xf numFmtId="173" fontId="3" fillId="0" borderId="9" xfId="1" applyNumberFormat="1" applyFont="1" applyBorder="1" applyAlignment="1">
      <alignment horizontal="right" vertical="center"/>
    </xf>
    <xf numFmtId="174" fontId="3" fillId="0" borderId="9" xfId="1" applyNumberFormat="1" applyFont="1" applyBorder="1" applyAlignment="1">
      <alignment horizontal="right" vertical="center"/>
    </xf>
    <xf numFmtId="173" fontId="3" fillId="0" borderId="10" xfId="1" applyNumberFormat="1" applyFont="1" applyBorder="1" applyAlignment="1">
      <alignment horizontal="right" vertical="center"/>
    </xf>
    <xf numFmtId="0" fontId="3" fillId="0" borderId="11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172" fontId="3" fillId="0" borderId="13" xfId="1" applyNumberFormat="1" applyFont="1" applyBorder="1" applyAlignment="1">
      <alignment horizontal="right" vertical="center"/>
    </xf>
    <xf numFmtId="172" fontId="3" fillId="0" borderId="14" xfId="1" applyNumberFormat="1" applyFont="1" applyBorder="1" applyAlignment="1">
      <alignment horizontal="right" vertical="center"/>
    </xf>
    <xf numFmtId="173" fontId="3" fillId="0" borderId="14" xfId="1" applyNumberFormat="1" applyFont="1" applyBorder="1" applyAlignment="1">
      <alignment horizontal="right" vertical="center"/>
    </xf>
    <xf numFmtId="174" fontId="3" fillId="0" borderId="14" xfId="1" applyNumberFormat="1" applyFont="1" applyBorder="1" applyAlignment="1">
      <alignment horizontal="right" vertical="center"/>
    </xf>
    <xf numFmtId="172" fontId="3" fillId="0" borderId="15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top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logit</a:t>
            </a:r>
          </a:p>
        </c:rich>
      </c:tx>
      <c:layout>
        <c:manualLayout>
          <c:xMode val="edge"/>
          <c:yMode val="edge"/>
          <c:x val="0.39614566929133854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List1!$K$9:$K$24</c:f>
              <c:strCache>
                <c:ptCount val="16"/>
                <c:pt idx="0">
                  <c:v>19cm</c:v>
                </c:pt>
                <c:pt idx="1">
                  <c:v>20cm</c:v>
                </c:pt>
                <c:pt idx="2">
                  <c:v>21cm</c:v>
                </c:pt>
                <c:pt idx="3">
                  <c:v>22cm</c:v>
                </c:pt>
                <c:pt idx="4">
                  <c:v>23cm</c:v>
                </c:pt>
                <c:pt idx="5">
                  <c:v>24cm</c:v>
                </c:pt>
                <c:pt idx="6">
                  <c:v>25cm</c:v>
                </c:pt>
                <c:pt idx="7">
                  <c:v>26cm</c:v>
                </c:pt>
                <c:pt idx="8">
                  <c:v>27cm</c:v>
                </c:pt>
                <c:pt idx="9">
                  <c:v>28cm</c:v>
                </c:pt>
                <c:pt idx="10">
                  <c:v>29cm</c:v>
                </c:pt>
                <c:pt idx="11">
                  <c:v>30cm</c:v>
                </c:pt>
                <c:pt idx="12">
                  <c:v>31cm</c:v>
                </c:pt>
                <c:pt idx="13">
                  <c:v>32cm</c:v>
                </c:pt>
                <c:pt idx="14">
                  <c:v>33cm</c:v>
                </c:pt>
                <c:pt idx="15">
                  <c:v>34cm</c:v>
                </c:pt>
              </c:strCache>
            </c:strRef>
          </c:cat>
          <c:val>
            <c:numRef>
              <c:f>List1!$L$9:$L$24</c:f>
              <c:numCache>
                <c:formatCode>General</c:formatCode>
                <c:ptCount val="16"/>
                <c:pt idx="0">
                  <c:v>-2.9080000000000013</c:v>
                </c:pt>
                <c:pt idx="1">
                  <c:v>-2.4110000000000014</c:v>
                </c:pt>
                <c:pt idx="2">
                  <c:v>-1.9140000000000015</c:v>
                </c:pt>
                <c:pt idx="3">
                  <c:v>-1.4170000000000016</c:v>
                </c:pt>
                <c:pt idx="4">
                  <c:v>-0.92000000000000171</c:v>
                </c:pt>
                <c:pt idx="5">
                  <c:v>-0.42300000000000004</c:v>
                </c:pt>
                <c:pt idx="6">
                  <c:v>7.3999999999999844E-2</c:v>
                </c:pt>
                <c:pt idx="7">
                  <c:v>0.57099999999999973</c:v>
                </c:pt>
                <c:pt idx="8">
                  <c:v>1.0679999999999996</c:v>
                </c:pt>
                <c:pt idx="9">
                  <c:v>1.5649999999999995</c:v>
                </c:pt>
                <c:pt idx="10">
                  <c:v>2.0619999999999994</c:v>
                </c:pt>
                <c:pt idx="11">
                  <c:v>2.5589999999999993</c:v>
                </c:pt>
                <c:pt idx="12">
                  <c:v>3.0559999999999992</c:v>
                </c:pt>
                <c:pt idx="13">
                  <c:v>3.552999999999999</c:v>
                </c:pt>
                <c:pt idx="14">
                  <c:v>4.0499999999999989</c:v>
                </c:pt>
                <c:pt idx="15">
                  <c:v>4.5469999999999988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1F-4F84-8DDC-E32FC4F42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7104"/>
        <c:axId val="45808640"/>
      </c:lineChart>
      <c:catAx>
        <c:axId val="458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808640"/>
        <c:crosses val="autoZero"/>
        <c:auto val="1"/>
        <c:lblAlgn val="ctr"/>
        <c:lblOffset val="100"/>
        <c:noMultiLvlLbl val="0"/>
      </c:catAx>
      <c:valAx>
        <c:axId val="4580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80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šan</a:t>
            </a:r>
            <a:r>
              <a:rPr lang="cs-CZ"/>
              <a:t>ce (odds)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List1!$K$9:$K$24</c:f>
              <c:strCache>
                <c:ptCount val="16"/>
                <c:pt idx="0">
                  <c:v>19cm</c:v>
                </c:pt>
                <c:pt idx="1">
                  <c:v>20cm</c:v>
                </c:pt>
                <c:pt idx="2">
                  <c:v>21cm</c:v>
                </c:pt>
                <c:pt idx="3">
                  <c:v>22cm</c:v>
                </c:pt>
                <c:pt idx="4">
                  <c:v>23cm</c:v>
                </c:pt>
                <c:pt idx="5">
                  <c:v>24cm</c:v>
                </c:pt>
                <c:pt idx="6">
                  <c:v>25cm</c:v>
                </c:pt>
                <c:pt idx="7">
                  <c:v>26cm</c:v>
                </c:pt>
                <c:pt idx="8">
                  <c:v>27cm</c:v>
                </c:pt>
                <c:pt idx="9">
                  <c:v>28cm</c:v>
                </c:pt>
                <c:pt idx="10">
                  <c:v>29cm</c:v>
                </c:pt>
                <c:pt idx="11">
                  <c:v>30cm</c:v>
                </c:pt>
                <c:pt idx="12">
                  <c:v>31cm</c:v>
                </c:pt>
                <c:pt idx="13">
                  <c:v>32cm</c:v>
                </c:pt>
                <c:pt idx="14">
                  <c:v>33cm</c:v>
                </c:pt>
                <c:pt idx="15">
                  <c:v>34cm</c:v>
                </c:pt>
              </c:strCache>
            </c:strRef>
          </c:cat>
          <c:val>
            <c:numRef>
              <c:f>List1!$M$9:$M$24</c:f>
              <c:numCache>
                <c:formatCode>General</c:formatCode>
                <c:ptCount val="16"/>
                <c:pt idx="0">
                  <c:v>5.4584790353058556E-2</c:v>
                </c:pt>
                <c:pt idx="1">
                  <c:v>8.972552417035709E-2</c:v>
                </c:pt>
                <c:pt idx="2">
                  <c:v>0.14748924811422728</c:v>
                </c:pt>
                <c:pt idx="3">
                  <c:v>0.24244024774933257</c:v>
                </c:pt>
                <c:pt idx="4">
                  <c:v>0.39851904108451347</c:v>
                </c:pt>
                <c:pt idx="5">
                  <c:v>0.65507863311180625</c:v>
                </c:pt>
                <c:pt idx="6">
                  <c:v>1.0768068054962197</c:v>
                </c:pt>
                <c:pt idx="7">
                  <c:v>1.7700362029134791</c:v>
                </c:pt>
                <c:pt idx="8">
                  <c:v>2.9095545678508117</c:v>
                </c:pt>
                <c:pt idx="9">
                  <c:v>4.7826749358952663</c:v>
                </c:pt>
                <c:pt idx="10">
                  <c:v>7.8616774523452273</c:v>
                </c:pt>
                <c:pt idx="11">
                  <c:v>12.922887963980751</c:v>
                </c:pt>
                <c:pt idx="12">
                  <c:v>21.242417326569441</c:v>
                </c:pt>
                <c:pt idx="13">
                  <c:v>34.917914256770985</c:v>
                </c:pt>
                <c:pt idx="14">
                  <c:v>57.397457045446139</c:v>
                </c:pt>
                <c:pt idx="15">
                  <c:v>94.34893651028996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60-44FC-8285-8C794FF5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1968"/>
        <c:axId val="46293760"/>
      </c:lineChart>
      <c:catAx>
        <c:axId val="4629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293760"/>
        <c:crosses val="autoZero"/>
        <c:auto val="1"/>
        <c:lblAlgn val="ctr"/>
        <c:lblOffset val="100"/>
        <c:noMultiLvlLbl val="0"/>
      </c:catAx>
      <c:valAx>
        <c:axId val="4629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29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pravděpodobnosti</a:t>
            </a:r>
            <a:r>
              <a:rPr lang="cs-CZ" baseline="0"/>
              <a:t> (probabilities)</a:t>
            </a:r>
            <a:endParaRPr lang="cs-CZ"/>
          </a:p>
        </c:rich>
      </c:tx>
      <c:layout>
        <c:manualLayout>
          <c:xMode val="edge"/>
          <c:yMode val="edge"/>
          <c:x val="0.36003455818022745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List1!$K$9:$K$24</c:f>
              <c:strCache>
                <c:ptCount val="16"/>
                <c:pt idx="0">
                  <c:v>19cm</c:v>
                </c:pt>
                <c:pt idx="1">
                  <c:v>20cm</c:v>
                </c:pt>
                <c:pt idx="2">
                  <c:v>21cm</c:v>
                </c:pt>
                <c:pt idx="3">
                  <c:v>22cm</c:v>
                </c:pt>
                <c:pt idx="4">
                  <c:v>23cm</c:v>
                </c:pt>
                <c:pt idx="5">
                  <c:v>24cm</c:v>
                </c:pt>
                <c:pt idx="6">
                  <c:v>25cm</c:v>
                </c:pt>
                <c:pt idx="7">
                  <c:v>26cm</c:v>
                </c:pt>
                <c:pt idx="8">
                  <c:v>27cm</c:v>
                </c:pt>
                <c:pt idx="9">
                  <c:v>28cm</c:v>
                </c:pt>
                <c:pt idx="10">
                  <c:v>29cm</c:v>
                </c:pt>
                <c:pt idx="11">
                  <c:v>30cm</c:v>
                </c:pt>
                <c:pt idx="12">
                  <c:v>31cm</c:v>
                </c:pt>
                <c:pt idx="13">
                  <c:v>32cm</c:v>
                </c:pt>
                <c:pt idx="14">
                  <c:v>33cm</c:v>
                </c:pt>
                <c:pt idx="15">
                  <c:v>34cm</c:v>
                </c:pt>
              </c:strCache>
            </c:strRef>
          </c:cat>
          <c:val>
            <c:numRef>
              <c:f>List1!$N$9:$N$24</c:f>
              <c:numCache>
                <c:formatCode>General</c:formatCode>
                <c:ptCount val="16"/>
                <c:pt idx="0">
                  <c:v>5.1759508436286496E-2</c:v>
                </c:pt>
                <c:pt idx="1">
                  <c:v>8.2337728336379007E-2</c:v>
                </c:pt>
                <c:pt idx="2">
                  <c:v>0.12853213950074885</c:v>
                </c:pt>
                <c:pt idx="3">
                  <c:v>0.19513231979446136</c:v>
                </c:pt>
                <c:pt idx="4">
                  <c:v>0.28495789429900992</c:v>
                </c:pt>
                <c:pt idx="5">
                  <c:v>0.39579909981688072</c:v>
                </c:pt>
                <c:pt idx="6">
                  <c:v>0.51849156245370354</c:v>
                </c:pt>
                <c:pt idx="7">
                  <c:v>0.63899388789640499</c:v>
                </c:pt>
                <c:pt idx="8">
                  <c:v>0.74421638510350119</c:v>
                </c:pt>
                <c:pt idx="9">
                  <c:v>0.82706965010386124</c:v>
                </c:pt>
                <c:pt idx="10">
                  <c:v>0.88715454772782876</c:v>
                </c:pt>
                <c:pt idx="11">
                  <c:v>0.9281758208076476</c:v>
                </c:pt>
                <c:pt idx="12">
                  <c:v>0.95504085795542282</c:v>
                </c:pt>
                <c:pt idx="13">
                  <c:v>0.97215873970712297</c:v>
                </c:pt>
                <c:pt idx="14">
                  <c:v>0.98287596668427224</c:v>
                </c:pt>
                <c:pt idx="15">
                  <c:v>0.98951220604445778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19-404F-BC6A-94C253510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18336"/>
        <c:axId val="46319872"/>
      </c:lineChart>
      <c:catAx>
        <c:axId val="4631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19872"/>
        <c:crosses val="autoZero"/>
        <c:auto val="1"/>
        <c:lblAlgn val="ctr"/>
        <c:lblOffset val="100"/>
        <c:noMultiLvlLbl val="0"/>
      </c:catAx>
      <c:valAx>
        <c:axId val="4631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1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161925</xdr:rowOff>
    </xdr:from>
    <xdr:to>
      <xdr:col>7</xdr:col>
      <xdr:colOff>447675</xdr:colOff>
      <xdr:row>15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15</xdr:row>
      <xdr:rowOff>95250</xdr:rowOff>
    </xdr:from>
    <xdr:to>
      <xdr:col>7</xdr:col>
      <xdr:colOff>428625</xdr:colOff>
      <xdr:row>29</xdr:row>
      <xdr:rowOff>171450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30</xdr:row>
      <xdr:rowOff>47625</xdr:rowOff>
    </xdr:from>
    <xdr:to>
      <xdr:col>7</xdr:col>
      <xdr:colOff>409575</xdr:colOff>
      <xdr:row>44</xdr:row>
      <xdr:rowOff>123825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4:T41"/>
  <sheetViews>
    <sheetView tabSelected="1" topLeftCell="A22" workbookViewId="0">
      <selection activeCell="P33" sqref="P33"/>
    </sheetView>
  </sheetViews>
  <sheetFormatPr defaultRowHeight="15"/>
  <cols>
    <col min="11" max="11" width="12.5703125" customWidth="1"/>
  </cols>
  <sheetData>
    <row r="4" spans="11:18">
      <c r="K4" t="s">
        <v>0</v>
      </c>
    </row>
    <row r="5" spans="11:18"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</row>
    <row r="6" spans="11:18">
      <c r="K6" t="s">
        <v>7</v>
      </c>
      <c r="L6" t="s">
        <v>8</v>
      </c>
      <c r="M6">
        <v>0.497</v>
      </c>
      <c r="N6">
        <v>0.10199999999999999</v>
      </c>
      <c r="O6">
        <v>23.887</v>
      </c>
      <c r="P6">
        <v>1</v>
      </c>
      <c r="Q6">
        <v>0</v>
      </c>
      <c r="R6">
        <v>1.6439999999999999</v>
      </c>
    </row>
    <row r="7" spans="11:18">
      <c r="L7" t="s">
        <v>9</v>
      </c>
      <c r="M7">
        <v>-12.351000000000001</v>
      </c>
      <c r="N7">
        <v>2.629</v>
      </c>
      <c r="O7">
        <v>22.074999999999999</v>
      </c>
      <c r="P7">
        <v>1</v>
      </c>
      <c r="Q7">
        <v>0</v>
      </c>
      <c r="R7">
        <v>0</v>
      </c>
    </row>
    <row r="8" spans="11:18">
      <c r="K8" t="s">
        <v>10</v>
      </c>
    </row>
    <row r="9" spans="11:18">
      <c r="K9" t="s">
        <v>11</v>
      </c>
      <c r="L9">
        <f>M7+(19*M6)</f>
        <v>-2.9080000000000013</v>
      </c>
      <c r="M9">
        <f>EXP(L9)</f>
        <v>5.4584790353058556E-2</v>
      </c>
      <c r="N9">
        <f>M9/(1+M9)</f>
        <v>5.1759508436286496E-2</v>
      </c>
    </row>
    <row r="10" spans="11:18">
      <c r="K10" t="s">
        <v>12</v>
      </c>
      <c r="L10">
        <f>M7+(20*M6)</f>
        <v>-2.4110000000000014</v>
      </c>
      <c r="M10">
        <f t="shared" ref="M10:M24" si="0">EXP(L10)</f>
        <v>8.972552417035709E-2</v>
      </c>
      <c r="N10">
        <f t="shared" ref="N10:N24" si="1">M10/(1+M10)</f>
        <v>8.2337728336379007E-2</v>
      </c>
      <c r="O10">
        <f>M10/M9</f>
        <v>1.6437825187200612</v>
      </c>
    </row>
    <row r="11" spans="11:18">
      <c r="K11" t="s">
        <v>13</v>
      </c>
      <c r="L11">
        <f>M7+(21*M6)</f>
        <v>-1.9140000000000015</v>
      </c>
      <c r="M11">
        <f t="shared" si="0"/>
        <v>0.14748924811422728</v>
      </c>
      <c r="N11">
        <f t="shared" si="1"/>
        <v>0.12853213950074885</v>
      </c>
      <c r="O11">
        <f t="shared" ref="O11:O24" si="2">M11/M10</f>
        <v>1.643782518720061</v>
      </c>
    </row>
    <row r="12" spans="11:18">
      <c r="K12" t="s">
        <v>14</v>
      </c>
      <c r="L12">
        <f>M7+(22*M6)</f>
        <v>-1.4170000000000016</v>
      </c>
      <c r="M12">
        <f t="shared" si="0"/>
        <v>0.24244024774933257</v>
      </c>
      <c r="N12">
        <f t="shared" si="1"/>
        <v>0.19513231979446136</v>
      </c>
      <c r="O12">
        <f t="shared" si="2"/>
        <v>1.6437825187200612</v>
      </c>
    </row>
    <row r="13" spans="11:18">
      <c r="K13" t="s">
        <v>15</v>
      </c>
      <c r="L13">
        <f>M7+(23*M6)</f>
        <v>-0.92000000000000171</v>
      </c>
      <c r="M13">
        <f t="shared" si="0"/>
        <v>0.39851904108451347</v>
      </c>
      <c r="N13">
        <f t="shared" si="1"/>
        <v>0.28495789429900992</v>
      </c>
      <c r="O13">
        <f t="shared" si="2"/>
        <v>1.643782518720061</v>
      </c>
    </row>
    <row r="14" spans="11:18">
      <c r="K14" t="s">
        <v>16</v>
      </c>
      <c r="L14">
        <f>M7+(24*M6)</f>
        <v>-0.42300000000000004</v>
      </c>
      <c r="M14">
        <f t="shared" si="0"/>
        <v>0.65507863311180625</v>
      </c>
      <c r="N14">
        <f t="shared" si="1"/>
        <v>0.39579909981688072</v>
      </c>
      <c r="O14">
        <f t="shared" si="2"/>
        <v>1.6437825187200641</v>
      </c>
    </row>
    <row r="15" spans="11:18">
      <c r="K15" t="s">
        <v>17</v>
      </c>
      <c r="L15">
        <f>M7+(25*M6)</f>
        <v>7.3999999999999844E-2</v>
      </c>
      <c r="M15">
        <f t="shared" si="0"/>
        <v>1.0768068054962197</v>
      </c>
      <c r="N15">
        <f t="shared" si="1"/>
        <v>0.51849156245370354</v>
      </c>
      <c r="O15">
        <f t="shared" si="2"/>
        <v>1.643782518720061</v>
      </c>
    </row>
    <row r="16" spans="11:18">
      <c r="K16" t="s">
        <v>18</v>
      </c>
      <c r="L16">
        <f>M7+(26*M6)</f>
        <v>0.57099999999999973</v>
      </c>
      <c r="M16">
        <f t="shared" si="0"/>
        <v>1.7700362029134791</v>
      </c>
      <c r="N16">
        <f t="shared" si="1"/>
        <v>0.63899388789640499</v>
      </c>
      <c r="O16">
        <f t="shared" si="2"/>
        <v>1.6437825187200612</v>
      </c>
    </row>
    <row r="17" spans="11:15">
      <c r="K17" t="s">
        <v>19</v>
      </c>
      <c r="L17">
        <f>M7+(27*M6)</f>
        <v>1.0679999999999996</v>
      </c>
      <c r="M17">
        <f t="shared" si="0"/>
        <v>2.9095545678508117</v>
      </c>
      <c r="N17">
        <f t="shared" si="1"/>
        <v>0.74421638510350119</v>
      </c>
      <c r="O17">
        <f t="shared" si="2"/>
        <v>1.643782518720061</v>
      </c>
    </row>
    <row r="18" spans="11:15">
      <c r="K18" t="s">
        <v>20</v>
      </c>
      <c r="L18">
        <f>M7+(28*M6)</f>
        <v>1.5649999999999995</v>
      </c>
      <c r="M18">
        <f t="shared" si="0"/>
        <v>4.7826749358952663</v>
      </c>
      <c r="N18">
        <f t="shared" si="1"/>
        <v>0.82706965010386124</v>
      </c>
      <c r="O18">
        <f t="shared" si="2"/>
        <v>1.6437825187200612</v>
      </c>
    </row>
    <row r="19" spans="11:15">
      <c r="K19" t="s">
        <v>21</v>
      </c>
      <c r="L19">
        <f>M7+(29*M6)</f>
        <v>2.0619999999999994</v>
      </c>
      <c r="M19">
        <f t="shared" si="0"/>
        <v>7.8616774523452273</v>
      </c>
      <c r="N19">
        <f t="shared" si="1"/>
        <v>0.88715454772782876</v>
      </c>
      <c r="O19">
        <f t="shared" si="2"/>
        <v>1.643782518720061</v>
      </c>
    </row>
    <row r="20" spans="11:15">
      <c r="K20" t="s">
        <v>22</v>
      </c>
      <c r="L20">
        <f>M7+(30*M6)</f>
        <v>2.5589999999999993</v>
      </c>
      <c r="M20">
        <f t="shared" si="0"/>
        <v>12.922887963980751</v>
      </c>
      <c r="N20">
        <f t="shared" si="1"/>
        <v>0.9281758208076476</v>
      </c>
      <c r="O20">
        <f t="shared" si="2"/>
        <v>1.643782518720061</v>
      </c>
    </row>
    <row r="21" spans="11:15">
      <c r="K21" t="s">
        <v>23</v>
      </c>
      <c r="L21">
        <f>M7+(31*M6)</f>
        <v>3.0559999999999992</v>
      </c>
      <c r="M21">
        <f t="shared" si="0"/>
        <v>21.242417326569441</v>
      </c>
      <c r="N21">
        <f t="shared" si="1"/>
        <v>0.95504085795542282</v>
      </c>
      <c r="O21">
        <f t="shared" si="2"/>
        <v>1.6437825187200612</v>
      </c>
    </row>
    <row r="22" spans="11:15">
      <c r="K22" t="s">
        <v>24</v>
      </c>
      <c r="L22">
        <f>M7+(32*M6)</f>
        <v>3.552999999999999</v>
      </c>
      <c r="M22">
        <f t="shared" si="0"/>
        <v>34.917914256770985</v>
      </c>
      <c r="N22">
        <f t="shared" si="1"/>
        <v>0.97215873970712297</v>
      </c>
      <c r="O22">
        <f t="shared" si="2"/>
        <v>1.6437825187200612</v>
      </c>
    </row>
    <row r="23" spans="11:15">
      <c r="K23" t="s">
        <v>25</v>
      </c>
      <c r="L23">
        <f>M7+(33*M6)</f>
        <v>4.0499999999999989</v>
      </c>
      <c r="M23">
        <f t="shared" si="0"/>
        <v>57.397457045446139</v>
      </c>
      <c r="N23">
        <f t="shared" si="1"/>
        <v>0.98287596668427224</v>
      </c>
      <c r="O23">
        <f t="shared" si="2"/>
        <v>1.643782518720061</v>
      </c>
    </row>
    <row r="24" spans="11:15">
      <c r="K24" t="s">
        <v>26</v>
      </c>
      <c r="L24">
        <f>M7+(34*M6)</f>
        <v>4.5469999999999988</v>
      </c>
      <c r="M24">
        <f t="shared" si="0"/>
        <v>94.34893651028996</v>
      </c>
      <c r="N24">
        <f t="shared" si="1"/>
        <v>0.98951220604445778</v>
      </c>
      <c r="O24">
        <f t="shared" si="2"/>
        <v>1.643782518720061</v>
      </c>
    </row>
    <row r="33" spans="12:20">
      <c r="M33">
        <v>0.11799999999999999</v>
      </c>
      <c r="N33">
        <f>EXP(M33)</f>
        <v>1.1252441113673424</v>
      </c>
      <c r="O33">
        <f>N33/(1+N33)</f>
        <v>0.52946581776122714</v>
      </c>
      <c r="P33">
        <f>N33/N34</f>
        <v>1.3350917285285084</v>
      </c>
    </row>
    <row r="34" spans="12:20">
      <c r="M34">
        <v>-0.17100000000000001</v>
      </c>
      <c r="N34">
        <f>EXP(M34)</f>
        <v>0.8428215734716199</v>
      </c>
      <c r="O34">
        <f>N34/(1+N34)</f>
        <v>0.45735386735453781</v>
      </c>
    </row>
    <row r="35" spans="12:20">
      <c r="M35">
        <v>-0.17399999999999999</v>
      </c>
      <c r="N35">
        <f>EXP(M35)</f>
        <v>0.84029689765843141</v>
      </c>
      <c r="O35">
        <f>N35/(1+N35)</f>
        <v>0.45660941923426251</v>
      </c>
    </row>
    <row r="36" spans="12:20">
      <c r="M36">
        <v>0.14499999999999999</v>
      </c>
      <c r="N36">
        <f>EXP(M36)</f>
        <v>1.1560395702680215</v>
      </c>
      <c r="O36">
        <f>N36/(1+N36)</f>
        <v>0.53618662023179475</v>
      </c>
    </row>
    <row r="37" spans="12:20" ht="15.75" thickBot="1">
      <c r="L37" s="1" t="s">
        <v>0</v>
      </c>
      <c r="M37" s="1"/>
      <c r="N37" s="1"/>
      <c r="O37" s="1"/>
      <c r="P37" s="1"/>
      <c r="Q37" s="1"/>
      <c r="R37" s="1"/>
      <c r="S37" s="1"/>
      <c r="T37" s="2"/>
    </row>
    <row r="38" spans="12:20" ht="16.5" thickTop="1" thickBot="1">
      <c r="L38" s="3" t="s">
        <v>27</v>
      </c>
      <c r="M38" s="4"/>
      <c r="N38" s="5" t="s">
        <v>1</v>
      </c>
      <c r="O38" s="6" t="s">
        <v>2</v>
      </c>
      <c r="P38" s="6" t="s">
        <v>3</v>
      </c>
      <c r="Q38" s="6" t="s">
        <v>4</v>
      </c>
      <c r="R38" s="6" t="s">
        <v>5</v>
      </c>
      <c r="S38" s="7" t="s">
        <v>6</v>
      </c>
      <c r="T38" s="2"/>
    </row>
    <row r="39" spans="12:20" ht="24.75" thickTop="1">
      <c r="L39" s="8" t="s">
        <v>30</v>
      </c>
      <c r="M39" s="9" t="s">
        <v>28</v>
      </c>
      <c r="N39" s="10">
        <v>0.28915074249984241</v>
      </c>
      <c r="O39" s="11">
        <v>0.15175425862440575</v>
      </c>
      <c r="P39" s="12">
        <v>3.6305034096513173</v>
      </c>
      <c r="Q39" s="13">
        <v>1</v>
      </c>
      <c r="R39" s="11">
        <v>5.6729654639662057E-2</v>
      </c>
      <c r="S39" s="14">
        <v>1.3352929987627937</v>
      </c>
      <c r="T39" s="2"/>
    </row>
    <row r="40" spans="12:20" ht="15.75" thickBot="1">
      <c r="L40" s="15"/>
      <c r="M40" s="16" t="s">
        <v>9</v>
      </c>
      <c r="N40" s="17">
        <v>-0.17076072711495832</v>
      </c>
      <c r="O40" s="18">
        <v>0.11274087636980146</v>
      </c>
      <c r="P40" s="19">
        <v>2.2941044006815394</v>
      </c>
      <c r="Q40" s="20">
        <v>1</v>
      </c>
      <c r="R40" s="18">
        <v>0.12986610004235782</v>
      </c>
      <c r="S40" s="21">
        <v>0.84302326194940957</v>
      </c>
      <c r="T40" s="2"/>
    </row>
    <row r="41" spans="12:20" ht="15.75" thickTop="1">
      <c r="L41" s="22" t="s">
        <v>29</v>
      </c>
      <c r="M41" s="22"/>
      <c r="N41" s="22"/>
      <c r="O41" s="22"/>
      <c r="P41" s="22"/>
      <c r="Q41" s="22"/>
      <c r="R41" s="22"/>
      <c r="S41" s="22"/>
      <c r="T41" s="2"/>
    </row>
  </sheetData>
  <mergeCells count="4">
    <mergeCell ref="L37:S37"/>
    <mergeCell ref="L38:M38"/>
    <mergeCell ref="L39:L40"/>
    <mergeCell ref="L41:S4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FSS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Suchanec</dc:creator>
  <cp:lastModifiedBy>Miroslav Suchanec</cp:lastModifiedBy>
  <dcterms:created xsi:type="dcterms:W3CDTF">2017-11-13T13:59:56Z</dcterms:created>
  <dcterms:modified xsi:type="dcterms:W3CDTF">2018-05-07T11:49:57Z</dcterms:modified>
</cp:coreProperties>
</file>