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ynek\Dropbox\MU\Výuka\_PSYb2590_aktuální\semináře\S2\"/>
    </mc:Choice>
  </mc:AlternateContent>
  <bookViews>
    <workbookView xWindow="0" yWindow="0" windowWidth="25128" windowHeight="14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6" i="1" l="1"/>
  <c r="F45" i="1"/>
  <c r="G45" i="1"/>
  <c r="C32" i="1"/>
  <c r="C31" i="1"/>
  <c r="C12" i="1"/>
  <c r="C9" i="1"/>
  <c r="C17" i="1" s="1"/>
  <c r="C11" i="1"/>
  <c r="C10" i="1"/>
  <c r="C7" i="1"/>
  <c r="C13" i="1" s="1"/>
  <c r="B16" i="1" l="1"/>
  <c r="B17" i="1"/>
  <c r="C16" i="1"/>
  <c r="G46" i="1"/>
  <c r="C48" i="1" s="1"/>
  <c r="C37" i="1"/>
  <c r="C28" i="1"/>
  <c r="C34" i="1" s="1"/>
  <c r="C33" i="1" l="1"/>
  <c r="C47" i="1"/>
  <c r="C55" i="1" s="1"/>
  <c r="C56" i="1"/>
  <c r="C50" i="1"/>
  <c r="K50" i="1" s="1"/>
  <c r="D32" i="1"/>
  <c r="D31" i="1"/>
  <c r="D34" i="1" l="1"/>
  <c r="C52" i="1"/>
  <c r="K53" i="1" s="1"/>
  <c r="C39" i="1"/>
  <c r="C38" i="1"/>
  <c r="D39" i="1"/>
  <c r="D33" i="1"/>
  <c r="D38" i="1" s="1"/>
</calcChain>
</file>

<file path=xl/sharedStrings.xml><?xml version="1.0" encoding="utf-8"?>
<sst xmlns="http://schemas.openxmlformats.org/spreadsheetml/2006/main" count="95" uniqueCount="65">
  <si>
    <t>měření</t>
  </si>
  <si>
    <t>X</t>
  </si>
  <si>
    <t>SD</t>
  </si>
  <si>
    <t>SE</t>
  </si>
  <si>
    <t>alfa</t>
  </si>
  <si>
    <t>retest</t>
  </si>
  <si>
    <t>E(T)</t>
  </si>
  <si>
    <t>M</t>
  </si>
  <si>
    <t>min</t>
  </si>
  <si>
    <t>max</t>
  </si>
  <si>
    <t>predikce</t>
  </si>
  <si>
    <t>SE_dif</t>
  </si>
  <si>
    <t>krit.</t>
  </si>
  <si>
    <t>Praktické cvičení 2: Zbyšek a matematika</t>
  </si>
  <si>
    <t>pozorovaný skór</t>
  </si>
  <si>
    <t>průměr (T-skóry)</t>
  </si>
  <si>
    <t>směrodatná odchylka (T-skóry)</t>
  </si>
  <si>
    <t>reliabilita: vnitřní konzistence</t>
  </si>
  <si>
    <t>reliabilita: test-retest</t>
  </si>
  <si>
    <t>standardní chyba</t>
  </si>
  <si>
    <t>odhad pravého skóre</t>
  </si>
  <si>
    <t>spodní hranice CI</t>
  </si>
  <si>
    <t>horní hranice CI</t>
  </si>
  <si>
    <t>šířka intervalu spolehlivosti</t>
  </si>
  <si>
    <t>kvantil</t>
  </si>
  <si>
    <t>kvant.</t>
  </si>
  <si>
    <t>percentil naměřený</t>
  </si>
  <si>
    <t>spodní hranice CI - percentil</t>
  </si>
  <si>
    <t>horní hranice CI - percentil</t>
  </si>
  <si>
    <t>Praktické cvičení 3: Zbyněk matematika vs. hudba</t>
  </si>
  <si>
    <t>pozorovaný skór - matematika</t>
  </si>
  <si>
    <t>z</t>
  </si>
  <si>
    <t>pozorovaný skór - hudba</t>
  </si>
  <si>
    <t>dif_z</t>
  </si>
  <si>
    <t>reliabilita</t>
  </si>
  <si>
    <t>standardní chyba měření</t>
  </si>
  <si>
    <t>standardní chyba rozdílu</t>
  </si>
  <si>
    <t>kritická hodnota</t>
  </si>
  <si>
    <t>je kritická hodnota menší než pozorovaný rozdíl?</t>
  </si>
  <si>
    <t>pokud "pravda", pak je rozdíl "signifikantní"</t>
  </si>
  <si>
    <t>p-hodnota rozdílu přesně</t>
  </si>
  <si>
    <t xml:space="preserve">p = </t>
  </si>
  <si>
    <t>pozn.: to 2x je kvůli oboustrannému testu</t>
  </si>
  <si>
    <t>v z-skórech</t>
  </si>
  <si>
    <t>je rozdíl signifikantní?</t>
  </si>
  <si>
    <t>(oba postupy vedou ke stejnému závěru)</t>
  </si>
  <si>
    <t>Interval spolehlivosti rozdílu</t>
  </si>
  <si>
    <t>šířka</t>
  </si>
  <si>
    <t>Jaký je interval spolehlivosti pro pozorovaný rozdíl?</t>
  </si>
  <si>
    <t>Praktické cvičení 1: Zbyněk a hudebka</t>
  </si>
  <si>
    <t>CI</t>
  </si>
  <si>
    <t>Zbyněk dosáhl skóre 40 s 90% intervalem spolehlivosti 28-64 bodů hrubého skóre.</t>
  </si>
  <si>
    <t>standardní chyba predikce</t>
  </si>
  <si>
    <t>šířka intervalu spolehlivosti měření</t>
  </si>
  <si>
    <t>interval spolehlivosti pro měření</t>
  </si>
  <si>
    <t>šířka intervalu spolehlivosti predikce</t>
  </si>
  <si>
    <t>interval spolehlivosti pro predikci</t>
  </si>
  <si>
    <t xml:space="preserve">Pokud se úroveň zbyňkových schopností nezmění, při retestu dosáhne s 90% pravděpodobností skóre ležící mezi 22,5 a 69,5 body hrubého skóre. </t>
  </si>
  <si>
    <t>převod intervalu spolehlivosti na percentil</t>
  </si>
  <si>
    <t>rozdíl ve výkonu</t>
  </si>
  <si>
    <t>Interpretace:</t>
  </si>
  <si>
    <t>Zbyňkův výkon v matematice (z=2) je na 10% hladině významnosti vyšší než výkon v hudebním nadání (z=1).</t>
  </si>
  <si>
    <t>Upozornění</t>
  </si>
  <si>
    <r>
      <t xml:space="preserve">Pasáže označené </t>
    </r>
    <r>
      <rPr>
        <sz val="11"/>
        <color theme="0" tint="-0.34998626667073579"/>
        <rFont val="Calibri"/>
        <family val="2"/>
        <charset val="238"/>
        <scheme val="minor"/>
      </rPr>
      <t>šedě</t>
    </r>
    <r>
      <rPr>
        <sz val="11"/>
        <color theme="1"/>
        <rFont val="Calibri"/>
        <family val="2"/>
        <charset val="238"/>
        <scheme val="minor"/>
      </rPr>
      <t xml:space="preserve"> jsou rozšiřující (požadované znalosti jsou standardní chyba měření a standardní chyba rozdílu).</t>
    </r>
  </si>
  <si>
    <r>
      <t xml:space="preserve">Zbyněk dosáhl T-skóre 70 s 90% CI 63-73. </t>
    </r>
    <r>
      <rPr>
        <b/>
        <i/>
        <sz val="11"/>
        <color theme="0" tint="-0.34998626667073579"/>
        <rFont val="Calibri"/>
        <family val="2"/>
        <charset val="238"/>
        <scheme val="minor"/>
      </rPr>
      <t>Pokud by se jeho matematické schopnosti nezměnily, při retestu bychom očekávali výkon s 90% jistotou mezi 56 a 76 T-skóry; pokud Zbyněk dosáhne alespoň T-skóre 76, můžeme konstatovat že se na 10% hladině spolehlivosti zlepšil.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</si>
</sst>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 tint="-0.349986266670735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0" borderId="0" xfId="0" applyFont="1"/>
    <xf numFmtId="9" fontId="0" fillId="0" borderId="0" xfId="1" applyFont="1"/>
    <xf numFmtId="1" fontId="0" fillId="0" borderId="0" xfId="0" applyNumberFormat="1"/>
    <xf numFmtId="165" fontId="0" fillId="0" borderId="0" xfId="0" applyNumberFormat="1"/>
    <xf numFmtId="0" fontId="3" fillId="0" borderId="0" xfId="0" applyFont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0" fillId="2" borderId="0" xfId="0" applyFill="1"/>
    <xf numFmtId="2" fontId="5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7" fillId="0" borderId="0" xfId="0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46" zoomScaleNormal="100" workbookViewId="0">
      <selection activeCell="E17" sqref="E17"/>
    </sheetView>
  </sheetViews>
  <sheetFormatPr defaultRowHeight="14.4" x14ac:dyDescent="0.3"/>
  <cols>
    <col min="1" max="1" width="28.77734375" customWidth="1"/>
    <col min="3" max="3" width="8.21875" customWidth="1"/>
    <col min="4" max="4" width="8.5546875" bestFit="1" customWidth="1"/>
    <col min="5" max="5" width="4.77734375" bestFit="1" customWidth="1"/>
    <col min="6" max="6" width="7.21875" bestFit="1" customWidth="1"/>
    <col min="7" max="7" width="8.77734375" bestFit="1" customWidth="1"/>
    <col min="8" max="8" width="10" bestFit="1" customWidth="1"/>
    <col min="11" max="11" width="10" bestFit="1" customWidth="1"/>
  </cols>
  <sheetData>
    <row r="1" spans="1:16" x14ac:dyDescent="0.3">
      <c r="A1" s="2" t="s">
        <v>49</v>
      </c>
    </row>
    <row r="2" spans="1:16" x14ac:dyDescent="0.3">
      <c r="A2" t="s">
        <v>14</v>
      </c>
      <c r="B2" t="s">
        <v>1</v>
      </c>
      <c r="C2">
        <v>40</v>
      </c>
      <c r="E2" s="10" t="s">
        <v>62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t="s">
        <v>15</v>
      </c>
      <c r="B3" t="s">
        <v>7</v>
      </c>
      <c r="C3">
        <v>60</v>
      </c>
      <c r="E3" s="11" t="s">
        <v>63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t="s">
        <v>16</v>
      </c>
      <c r="B4" t="s">
        <v>2</v>
      </c>
      <c r="C4">
        <v>20</v>
      </c>
    </row>
    <row r="5" spans="1:16" x14ac:dyDescent="0.3">
      <c r="A5" t="s">
        <v>17</v>
      </c>
      <c r="B5" t="s">
        <v>4</v>
      </c>
      <c r="C5">
        <v>0.7</v>
      </c>
    </row>
    <row r="6" spans="1:16" x14ac:dyDescent="0.3">
      <c r="A6" t="s">
        <v>23</v>
      </c>
      <c r="B6" t="s">
        <v>47</v>
      </c>
      <c r="C6" s="3">
        <v>0.9</v>
      </c>
    </row>
    <row r="7" spans="1:16" x14ac:dyDescent="0.3">
      <c r="A7" t="s">
        <v>24</v>
      </c>
      <c r="B7" t="s">
        <v>25</v>
      </c>
      <c r="C7">
        <f>_xlfn.NORM.S.INV(1-(1-C6)/2)</f>
        <v>1.6448536269514715</v>
      </c>
    </row>
    <row r="9" spans="1:16" x14ac:dyDescent="0.3">
      <c r="A9" t="s">
        <v>20</v>
      </c>
      <c r="B9" t="s">
        <v>6</v>
      </c>
      <c r="C9">
        <f>C5*C2+(1-C5)*C3</f>
        <v>46</v>
      </c>
    </row>
    <row r="10" spans="1:16" x14ac:dyDescent="0.3">
      <c r="A10" t="s">
        <v>35</v>
      </c>
      <c r="B10" t="s">
        <v>3</v>
      </c>
      <c r="C10">
        <f>C4*SQRT(1-C5)</f>
        <v>10.954451150103324</v>
      </c>
    </row>
    <row r="11" spans="1:16" x14ac:dyDescent="0.3">
      <c r="A11" t="s">
        <v>53</v>
      </c>
      <c r="B11" t="s">
        <v>50</v>
      </c>
      <c r="C11">
        <f>C7*C10</f>
        <v>18.01846870551017</v>
      </c>
    </row>
    <row r="12" spans="1:16" x14ac:dyDescent="0.3">
      <c r="A12" s="9" t="s">
        <v>52</v>
      </c>
      <c r="B12" s="9" t="s">
        <v>3</v>
      </c>
      <c r="C12" s="9">
        <f>C4*SQRT(1-C5^2)</f>
        <v>14.282856857085699</v>
      </c>
    </row>
    <row r="13" spans="1:16" x14ac:dyDescent="0.3">
      <c r="A13" s="9" t="s">
        <v>55</v>
      </c>
      <c r="B13" s="9" t="s">
        <v>50</v>
      </c>
      <c r="C13" s="9">
        <f>C7*C12</f>
        <v>23.493208904606107</v>
      </c>
    </row>
    <row r="15" spans="1:16" x14ac:dyDescent="0.3">
      <c r="A15" s="2"/>
      <c r="B15" s="2" t="s">
        <v>8</v>
      </c>
      <c r="C15" s="2" t="s">
        <v>9</v>
      </c>
    </row>
    <row r="16" spans="1:16" x14ac:dyDescent="0.3">
      <c r="A16" s="2" t="s">
        <v>54</v>
      </c>
      <c r="B16" s="2">
        <f>$C$9-$C$11</f>
        <v>27.98153129448983</v>
      </c>
      <c r="C16" s="2">
        <f>$C$9+$C$11</f>
        <v>64.018468705510173</v>
      </c>
      <c r="E16" s="14" t="s">
        <v>51</v>
      </c>
    </row>
    <row r="17" spans="1:5" x14ac:dyDescent="0.3">
      <c r="A17" s="8" t="s">
        <v>56</v>
      </c>
      <c r="B17" s="8">
        <f>$C$9-$C$13</f>
        <v>22.506791095393893</v>
      </c>
      <c r="C17" s="8">
        <f>$C$9+$C$13</f>
        <v>69.493208904606107</v>
      </c>
      <c r="D17" s="9"/>
      <c r="E17" s="15" t="s">
        <v>57</v>
      </c>
    </row>
    <row r="21" spans="1:5" x14ac:dyDescent="0.3">
      <c r="A21" s="2" t="s">
        <v>13</v>
      </c>
    </row>
    <row r="22" spans="1:5" x14ac:dyDescent="0.3">
      <c r="A22" t="s">
        <v>14</v>
      </c>
      <c r="B22" t="s">
        <v>1</v>
      </c>
      <c r="C22">
        <v>70</v>
      </c>
    </row>
    <row r="23" spans="1:5" x14ac:dyDescent="0.3">
      <c r="A23" t="s">
        <v>15</v>
      </c>
      <c r="B23" t="s">
        <v>7</v>
      </c>
      <c r="C23">
        <v>50</v>
      </c>
    </row>
    <row r="24" spans="1:5" x14ac:dyDescent="0.3">
      <c r="A24" t="s">
        <v>16</v>
      </c>
      <c r="B24" t="s">
        <v>2</v>
      </c>
      <c r="C24">
        <v>10</v>
      </c>
    </row>
    <row r="25" spans="1:5" x14ac:dyDescent="0.3">
      <c r="A25" t="s">
        <v>17</v>
      </c>
      <c r="B25" t="s">
        <v>4</v>
      </c>
      <c r="C25">
        <v>0.9</v>
      </c>
    </row>
    <row r="26" spans="1:5" x14ac:dyDescent="0.3">
      <c r="A26" t="s">
        <v>18</v>
      </c>
      <c r="B26" t="s">
        <v>5</v>
      </c>
      <c r="C26">
        <v>0.8</v>
      </c>
    </row>
    <row r="27" spans="1:5" x14ac:dyDescent="0.3">
      <c r="A27" t="s">
        <v>23</v>
      </c>
      <c r="B27" t="s">
        <v>47</v>
      </c>
      <c r="C27" s="3">
        <v>0.9</v>
      </c>
    </row>
    <row r="28" spans="1:5" x14ac:dyDescent="0.3">
      <c r="A28" t="s">
        <v>24</v>
      </c>
      <c r="B28" t="s">
        <v>25</v>
      </c>
      <c r="C28">
        <f>_xlfn.NORM.S.INV(1-(1-C27)/2)</f>
        <v>1.6448536269514715</v>
      </c>
    </row>
    <row r="30" spans="1:5" x14ac:dyDescent="0.3">
      <c r="C30" s="2" t="s">
        <v>0</v>
      </c>
      <c r="D30" s="8" t="s">
        <v>10</v>
      </c>
    </row>
    <row r="31" spans="1:5" x14ac:dyDescent="0.3">
      <c r="A31" t="s">
        <v>19</v>
      </c>
      <c r="B31" t="s">
        <v>3</v>
      </c>
      <c r="C31" s="1">
        <f>C24*SQRT(1-C25)</f>
        <v>3.1622776601683791</v>
      </c>
      <c r="D31" s="12">
        <f>C24*SQRT(1-C26*C26)</f>
        <v>5.9999999999999982</v>
      </c>
    </row>
    <row r="32" spans="1:5" x14ac:dyDescent="0.3">
      <c r="A32" t="s">
        <v>20</v>
      </c>
      <c r="B32" t="s">
        <v>6</v>
      </c>
      <c r="C32">
        <f>C22*C25+(1-C25)*C23</f>
        <v>68</v>
      </c>
      <c r="D32" s="9">
        <f>C22*C26+(1-C26)*C23</f>
        <v>66</v>
      </c>
    </row>
    <row r="33" spans="1:7" x14ac:dyDescent="0.3">
      <c r="A33" s="2" t="s">
        <v>21</v>
      </c>
      <c r="B33" s="2" t="s">
        <v>8</v>
      </c>
      <c r="C33" s="7">
        <f>C32-$C$28*C31</f>
        <v>62.798516121244432</v>
      </c>
      <c r="D33" s="13">
        <f>D32-$C$28*D31</f>
        <v>56.130878238291174</v>
      </c>
      <c r="G33" s="14" t="s">
        <v>64</v>
      </c>
    </row>
    <row r="34" spans="1:7" x14ac:dyDescent="0.3">
      <c r="A34" s="2" t="s">
        <v>22</v>
      </c>
      <c r="B34" s="2" t="s">
        <v>9</v>
      </c>
      <c r="C34" s="7">
        <f>C32+$C$28*C31</f>
        <v>73.201483878755568</v>
      </c>
      <c r="D34" s="13">
        <f>D32+$C$28*D31</f>
        <v>75.869121761708826</v>
      </c>
    </row>
    <row r="36" spans="1:7" x14ac:dyDescent="0.3">
      <c r="A36" s="2" t="s">
        <v>58</v>
      </c>
    </row>
    <row r="37" spans="1:7" x14ac:dyDescent="0.3">
      <c r="A37" t="s">
        <v>26</v>
      </c>
      <c r="B37" t="s">
        <v>1</v>
      </c>
      <c r="C37" s="4">
        <f>_xlfn.NORM.DIST(C22,$C$23,$C$24,TRUE)*100</f>
        <v>97.724986805182084</v>
      </c>
      <c r="D37" s="4"/>
    </row>
    <row r="38" spans="1:7" x14ac:dyDescent="0.3">
      <c r="A38" t="s">
        <v>27</v>
      </c>
      <c r="B38" t="s">
        <v>8</v>
      </c>
      <c r="C38" s="4">
        <f>_xlfn.NORM.DIST(C33,$C$23,$C$24,TRUE)*100</f>
        <v>89.970133594082697</v>
      </c>
      <c r="D38" s="4">
        <f>_xlfn.NORM.DIST(D33,$C$23,$C$24,TRUE)*100</f>
        <v>73.009086458506815</v>
      </c>
    </row>
    <row r="39" spans="1:7" x14ac:dyDescent="0.3">
      <c r="A39" t="s">
        <v>28</v>
      </c>
      <c r="B39" t="s">
        <v>9</v>
      </c>
      <c r="C39" s="4">
        <f>_xlfn.NORM.DIST(C34,$C$23,$C$24,TRUE)*100</f>
        <v>98.983357425051196</v>
      </c>
      <c r="D39" s="4">
        <f>_xlfn.NORM.DIST(D34,$C$23,$C$24,TRUE)*100</f>
        <v>99.515798643769187</v>
      </c>
    </row>
    <row r="43" spans="1:7" x14ac:dyDescent="0.3">
      <c r="A43" s="2" t="s">
        <v>29</v>
      </c>
    </row>
    <row r="44" spans="1:7" x14ac:dyDescent="0.3">
      <c r="B44" t="s">
        <v>7</v>
      </c>
      <c r="C44" t="s">
        <v>2</v>
      </c>
      <c r="D44" t="s">
        <v>34</v>
      </c>
      <c r="E44" t="s">
        <v>1</v>
      </c>
      <c r="F44" t="s">
        <v>31</v>
      </c>
      <c r="G44" t="s">
        <v>3</v>
      </c>
    </row>
    <row r="45" spans="1:7" x14ac:dyDescent="0.3">
      <c r="A45" t="s">
        <v>32</v>
      </c>
      <c r="B45">
        <v>50</v>
      </c>
      <c r="C45">
        <v>20</v>
      </c>
      <c r="D45">
        <v>0.8</v>
      </c>
      <c r="E45">
        <v>70</v>
      </c>
      <c r="F45">
        <f>(E45-B45)/C45</f>
        <v>1</v>
      </c>
      <c r="G45">
        <f>SQRT(1-D45)</f>
        <v>0.44721359549995787</v>
      </c>
    </row>
    <row r="46" spans="1:7" x14ac:dyDescent="0.3">
      <c r="A46" t="s">
        <v>30</v>
      </c>
      <c r="B46">
        <v>45</v>
      </c>
      <c r="C46">
        <v>15</v>
      </c>
      <c r="D46">
        <v>0.9</v>
      </c>
      <c r="E46">
        <v>75</v>
      </c>
      <c r="F46">
        <f>(E46-B46)/C46</f>
        <v>2</v>
      </c>
      <c r="G46">
        <f>SQRT(1-D46)</f>
        <v>0.31622776601683789</v>
      </c>
    </row>
    <row r="47" spans="1:7" x14ac:dyDescent="0.3">
      <c r="A47" s="2" t="s">
        <v>59</v>
      </c>
      <c r="B47" s="2" t="s">
        <v>33</v>
      </c>
      <c r="C47" s="2">
        <f>F46-F45</f>
        <v>1</v>
      </c>
    </row>
    <row r="48" spans="1:7" x14ac:dyDescent="0.3">
      <c r="A48" s="2" t="s">
        <v>36</v>
      </c>
      <c r="B48" s="2" t="s">
        <v>11</v>
      </c>
      <c r="C48" s="2">
        <f>SQRT(G45^2+G46^2)</f>
        <v>0.54772255750516596</v>
      </c>
      <c r="F48" t="s">
        <v>43</v>
      </c>
    </row>
    <row r="50" spans="1:12" x14ac:dyDescent="0.3">
      <c r="A50" t="s">
        <v>37</v>
      </c>
      <c r="B50" t="s">
        <v>12</v>
      </c>
      <c r="C50">
        <f>C28*C48</f>
        <v>0.90092343527550811</v>
      </c>
      <c r="E50" t="s">
        <v>38</v>
      </c>
      <c r="K50" t="b">
        <f>C50&lt;C47</f>
        <v>1</v>
      </c>
    </row>
    <row r="51" spans="1:12" x14ac:dyDescent="0.3">
      <c r="F51" t="s">
        <v>39</v>
      </c>
    </row>
    <row r="52" spans="1:12" x14ac:dyDescent="0.3">
      <c r="A52" t="s">
        <v>40</v>
      </c>
      <c r="B52" t="s">
        <v>41</v>
      </c>
      <c r="C52">
        <f>(1-_xlfn.NORM.DIST(C47,0,C48,TRUE))*2</f>
        <v>6.7889154861829004E-2</v>
      </c>
      <c r="E52" t="s">
        <v>42</v>
      </c>
    </row>
    <row r="53" spans="1:12" x14ac:dyDescent="0.3">
      <c r="F53" t="s">
        <v>44</v>
      </c>
      <c r="K53" t="b">
        <f>1-C27&gt;C52</f>
        <v>1</v>
      </c>
      <c r="L53" t="s">
        <v>45</v>
      </c>
    </row>
    <row r="54" spans="1:12" x14ac:dyDescent="0.3">
      <c r="A54" t="s">
        <v>46</v>
      </c>
    </row>
    <row r="55" spans="1:12" x14ac:dyDescent="0.3">
      <c r="A55" t="s">
        <v>21</v>
      </c>
      <c r="B55" t="s">
        <v>8</v>
      </c>
      <c r="C55" s="5">
        <f>$C$47-C28*$C$48</f>
        <v>9.9076564724491889E-2</v>
      </c>
      <c r="E55" t="s">
        <v>48</v>
      </c>
    </row>
    <row r="56" spans="1:12" x14ac:dyDescent="0.3">
      <c r="A56" t="s">
        <v>22</v>
      </c>
      <c r="B56" t="s">
        <v>9</v>
      </c>
      <c r="C56" s="5">
        <f>$C$47+C28*$C$48</f>
        <v>1.9009234352755082</v>
      </c>
      <c r="E56" s="6"/>
    </row>
    <row r="58" spans="1:12" x14ac:dyDescent="0.3">
      <c r="A58" t="s">
        <v>60</v>
      </c>
      <c r="B58" s="14" t="s">
        <v>61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Ježek</dc:creator>
  <cp:lastModifiedBy>Hynek Cígler</cp:lastModifiedBy>
  <dcterms:created xsi:type="dcterms:W3CDTF">2019-03-04T12:00:43Z</dcterms:created>
  <dcterms:modified xsi:type="dcterms:W3CDTF">2021-03-22T21:01:08Z</dcterms:modified>
</cp:coreProperties>
</file>