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March 2024\Exam\2024\"/>
    </mc:Choice>
  </mc:AlternateContent>
  <xr:revisionPtr revIDLastSave="0" documentId="13_ncr:1_{C5FD4B04-3B4C-40A3-8A87-C70836E023A7}" xr6:coauthVersionLast="47" xr6:coauthVersionMax="47" xr10:uidLastSave="{00000000-0000-0000-0000-000000000000}"/>
  <bookViews>
    <workbookView xWindow="13995" yWindow="285" windowWidth="14595" windowHeight="15195" xr2:uid="{D1B86B56-8365-46E7-8887-6DCEF78B60E7}"/>
  </bookViews>
  <sheets>
    <sheet name="Model" sheetId="1" r:id="rId1"/>
    <sheet name="WACC" sheetId="2" r:id="rId2"/>
    <sheet name="WACC Assumptions" sheetId="7" r:id="rId3"/>
    <sheet name="Costs" sheetId="3" r:id="rId4"/>
    <sheet name="Load Factor" sheetId="6" r:id="rId5"/>
    <sheet name="Carbon" sheetId="5" r:id="rId6"/>
    <sheet name="Analysi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Z51" i="1"/>
  <c r="AA51" i="1"/>
  <c r="AB51" i="1"/>
  <c r="AC51" i="1"/>
  <c r="AD51" i="1"/>
  <c r="AE51" i="1"/>
  <c r="AF51" i="1"/>
  <c r="AG51" i="1"/>
  <c r="AH51" i="1"/>
  <c r="AI51" i="1"/>
  <c r="B87" i="1"/>
  <c r="D93" i="1" l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S93" i="1" s="1"/>
  <c r="T93" i="1" s="1"/>
  <c r="U93" i="1" s="1"/>
  <c r="V93" i="1" s="1"/>
  <c r="W93" i="1" s="1"/>
  <c r="X93" i="1" s="1"/>
  <c r="Y93" i="1" s="1"/>
  <c r="Z93" i="1" s="1"/>
  <c r="AA93" i="1" s="1"/>
  <c r="AB93" i="1" s="1"/>
  <c r="AC93" i="1" s="1"/>
  <c r="AD93" i="1" s="1"/>
  <c r="AE93" i="1" s="1"/>
  <c r="AF93" i="1" s="1"/>
  <c r="AG93" i="1" s="1"/>
  <c r="AH93" i="1" s="1"/>
  <c r="AI93" i="1" s="1"/>
  <c r="B81" i="1"/>
  <c r="B24" i="7"/>
  <c r="B23" i="7"/>
  <c r="B22" i="7"/>
  <c r="AI35" i="1"/>
  <c r="Z35" i="1"/>
  <c r="AA35" i="1"/>
  <c r="AB35" i="1"/>
  <c r="AC35" i="1"/>
  <c r="AD35" i="1"/>
  <c r="AD43" i="1" s="1"/>
  <c r="AE35" i="1"/>
  <c r="AE43" i="1" s="1"/>
  <c r="B51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W44" i="1" s="1"/>
  <c r="X34" i="1"/>
  <c r="Y34" i="1"/>
  <c r="G34" i="1"/>
  <c r="G35" i="1" s="1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D8" i="6"/>
  <c r="D7" i="6"/>
  <c r="C8" i="6"/>
  <c r="C7" i="6"/>
  <c r="B8" i="6"/>
  <c r="B7" i="6"/>
  <c r="B24" i="3"/>
  <c r="B8" i="3"/>
  <c r="C15" i="1"/>
  <c r="B88" i="1"/>
  <c r="Z46" i="1" l="1"/>
  <c r="Z43" i="1"/>
  <c r="N44" i="1"/>
  <c r="AC44" i="1"/>
  <c r="AC46" i="1"/>
  <c r="Q44" i="1"/>
  <c r="AE44" i="1"/>
  <c r="P44" i="1"/>
  <c r="AD44" i="1"/>
  <c r="AH44" i="1"/>
  <c r="Y44" i="1"/>
  <c r="AB43" i="1"/>
  <c r="X44" i="1"/>
  <c r="H44" i="1"/>
  <c r="AA43" i="1"/>
  <c r="AI43" i="1"/>
  <c r="AI46" i="1"/>
  <c r="AE46" i="1"/>
  <c r="AI44" i="1"/>
  <c r="AC43" i="1"/>
  <c r="L44" i="1"/>
  <c r="AF44" i="1"/>
  <c r="M44" i="1"/>
  <c r="J44" i="1"/>
  <c r="AB46" i="1"/>
  <c r="V44" i="1"/>
  <c r="AB44" i="1"/>
  <c r="O44" i="1"/>
  <c r="AA46" i="1"/>
  <c r="U44" i="1"/>
  <c r="G43" i="1"/>
  <c r="AA44" i="1"/>
  <c r="K44" i="1"/>
  <c r="I44" i="1"/>
  <c r="T44" i="1"/>
  <c r="Z44" i="1"/>
  <c r="G44" i="1"/>
  <c r="AD46" i="1"/>
  <c r="AG44" i="1"/>
  <c r="R44" i="1"/>
  <c r="S44" i="1"/>
  <c r="AG35" i="1"/>
  <c r="AG46" i="1" s="1"/>
  <c r="AH35" i="1"/>
  <c r="AH46" i="1" s="1"/>
  <c r="AF35" i="1"/>
  <c r="AF46" i="1" s="1"/>
  <c r="F38" i="1"/>
  <c r="G38" i="1" s="1"/>
  <c r="H38" i="1" s="1"/>
  <c r="AF43" i="1" l="1"/>
  <c r="AH43" i="1"/>
  <c r="AG43" i="1"/>
  <c r="I38" i="1"/>
  <c r="B9" i="2"/>
  <c r="B85" i="1" s="1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4" i="5"/>
  <c r="L38" i="1" l="1"/>
  <c r="C7" i="1"/>
  <c r="M38" i="1" l="1"/>
  <c r="B55" i="1"/>
  <c r="B82" i="1" s="1"/>
  <c r="B83" i="1" s="1"/>
  <c r="B90" i="1" s="1"/>
  <c r="B64" i="1" s="1"/>
  <c r="B19" i="2"/>
  <c r="B14" i="2"/>
  <c r="E20" i="1"/>
  <c r="H20" i="1" s="1"/>
  <c r="G36" i="1"/>
  <c r="H36" i="1" s="1"/>
  <c r="I36" i="1" s="1"/>
  <c r="G46" i="1" l="1"/>
  <c r="N38" i="1"/>
  <c r="G37" i="1"/>
  <c r="B16" i="2"/>
  <c r="C65" i="1" s="1"/>
  <c r="D65" i="1" s="1"/>
  <c r="E65" i="1" s="1"/>
  <c r="J36" i="1"/>
  <c r="E19" i="1"/>
  <c r="C22" i="1"/>
  <c r="C41" i="1" l="1"/>
  <c r="B98" i="1"/>
  <c r="B3" i="8"/>
  <c r="G45" i="1"/>
  <c r="G47" i="1" s="1"/>
  <c r="AB45" i="1"/>
  <c r="AB47" i="1" s="1"/>
  <c r="AC45" i="1"/>
  <c r="AC47" i="1" s="1"/>
  <c r="AE45" i="1"/>
  <c r="AE47" i="1" s="1"/>
  <c r="AD45" i="1"/>
  <c r="AD47" i="1" s="1"/>
  <c r="AF45" i="1"/>
  <c r="AF47" i="1" s="1"/>
  <c r="AI45" i="1"/>
  <c r="AI47" i="1" s="1"/>
  <c r="AA45" i="1"/>
  <c r="AA47" i="1" s="1"/>
  <c r="AG45" i="1"/>
  <c r="AG47" i="1" s="1"/>
  <c r="AH45" i="1"/>
  <c r="AH47" i="1" s="1"/>
  <c r="Z45" i="1"/>
  <c r="Z47" i="1" s="1"/>
  <c r="H19" i="1"/>
  <c r="O38" i="1"/>
  <c r="F65" i="1"/>
  <c r="H35" i="1"/>
  <c r="H43" i="1" s="1"/>
  <c r="K36" i="1"/>
  <c r="C5" i="1"/>
  <c r="C6" i="1" s="1"/>
  <c r="E21" i="1" s="1"/>
  <c r="H21" i="1" s="1"/>
  <c r="U51" i="1" l="1"/>
  <c r="X51" i="1"/>
  <c r="L51" i="1"/>
  <c r="M51" i="1"/>
  <c r="V51" i="1"/>
  <c r="W51" i="1"/>
  <c r="Y51" i="1"/>
  <c r="N51" i="1"/>
  <c r="P51" i="1"/>
  <c r="G51" i="1"/>
  <c r="K51" i="1"/>
  <c r="O51" i="1"/>
  <c r="S51" i="1"/>
  <c r="H51" i="1"/>
  <c r="Q51" i="1"/>
  <c r="I51" i="1"/>
  <c r="J51" i="1"/>
  <c r="R51" i="1"/>
  <c r="T51" i="1"/>
  <c r="H46" i="1"/>
  <c r="H45" i="1"/>
  <c r="G49" i="1"/>
  <c r="P38" i="1"/>
  <c r="H37" i="1"/>
  <c r="G65" i="1"/>
  <c r="I35" i="1"/>
  <c r="I43" i="1" s="1"/>
  <c r="C13" i="1"/>
  <c r="E22" i="1" s="1"/>
  <c r="H22" i="1" s="1"/>
  <c r="L36" i="1"/>
  <c r="I46" i="1" l="1"/>
  <c r="I45" i="1"/>
  <c r="Q38" i="1"/>
  <c r="H47" i="1"/>
  <c r="H49" i="1" s="1"/>
  <c r="I37" i="1"/>
  <c r="H65" i="1"/>
  <c r="J35" i="1"/>
  <c r="J43" i="1" s="1"/>
  <c r="M36" i="1"/>
  <c r="J45" i="1" l="1"/>
  <c r="J46" i="1"/>
  <c r="R38" i="1"/>
  <c r="I47" i="1"/>
  <c r="I49" i="1" s="1"/>
  <c r="J37" i="1"/>
  <c r="I65" i="1"/>
  <c r="K35" i="1"/>
  <c r="K43" i="1" s="1"/>
  <c r="N36" i="1"/>
  <c r="K46" i="1" l="1"/>
  <c r="K45" i="1"/>
  <c r="S38" i="1"/>
  <c r="J47" i="1"/>
  <c r="J49" i="1" s="1"/>
  <c r="K37" i="1"/>
  <c r="J65" i="1"/>
  <c r="L35" i="1"/>
  <c r="L43" i="1" s="1"/>
  <c r="O36" i="1"/>
  <c r="L46" i="1" l="1"/>
  <c r="L45" i="1"/>
  <c r="T38" i="1"/>
  <c r="K47" i="1"/>
  <c r="L37" i="1"/>
  <c r="K65" i="1"/>
  <c r="M35" i="1"/>
  <c r="M43" i="1" s="1"/>
  <c r="P36" i="1"/>
  <c r="M46" i="1" l="1"/>
  <c r="M45" i="1"/>
  <c r="L47" i="1"/>
  <c r="L49" i="1" s="1"/>
  <c r="K49" i="1"/>
  <c r="U38" i="1"/>
  <c r="M37" i="1"/>
  <c r="L65" i="1"/>
  <c r="N35" i="1"/>
  <c r="N43" i="1" s="1"/>
  <c r="Q36" i="1"/>
  <c r="N45" i="1" l="1"/>
  <c r="N46" i="1"/>
  <c r="V38" i="1"/>
  <c r="M47" i="1"/>
  <c r="M49" i="1" s="1"/>
  <c r="N37" i="1"/>
  <c r="M65" i="1"/>
  <c r="O35" i="1"/>
  <c r="O43" i="1" s="1"/>
  <c r="R36" i="1"/>
  <c r="N47" i="1" l="1"/>
  <c r="N49" i="1" s="1"/>
  <c r="O46" i="1"/>
  <c r="O45" i="1"/>
  <c r="W38" i="1"/>
  <c r="O37" i="1"/>
  <c r="N65" i="1"/>
  <c r="P35" i="1"/>
  <c r="P43" i="1" s="1"/>
  <c r="S36" i="1"/>
  <c r="P46" i="1" l="1"/>
  <c r="P45" i="1"/>
  <c r="O47" i="1"/>
  <c r="O49" i="1" s="1"/>
  <c r="X38" i="1"/>
  <c r="P37" i="1"/>
  <c r="O65" i="1"/>
  <c r="Q35" i="1"/>
  <c r="Q43" i="1" s="1"/>
  <c r="T36" i="1"/>
  <c r="Q46" i="1" l="1"/>
  <c r="Q45" i="1"/>
  <c r="P47" i="1"/>
  <c r="P49" i="1" s="1"/>
  <c r="Y38" i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Q37" i="1"/>
  <c r="P65" i="1"/>
  <c r="R35" i="1"/>
  <c r="R43" i="1" s="1"/>
  <c r="U36" i="1"/>
  <c r="R46" i="1" l="1"/>
  <c r="R45" i="1"/>
  <c r="Q47" i="1"/>
  <c r="Q49" i="1" s="1"/>
  <c r="R37" i="1"/>
  <c r="Q65" i="1"/>
  <c r="S35" i="1"/>
  <c r="S43" i="1" s="1"/>
  <c r="V36" i="1"/>
  <c r="S46" i="1" l="1"/>
  <c r="S45" i="1"/>
  <c r="R47" i="1"/>
  <c r="R49" i="1" s="1"/>
  <c r="S37" i="1"/>
  <c r="R65" i="1"/>
  <c r="T35" i="1"/>
  <c r="T43" i="1" s="1"/>
  <c r="W36" i="1"/>
  <c r="T46" i="1" l="1"/>
  <c r="T45" i="1"/>
  <c r="S47" i="1"/>
  <c r="S49" i="1" s="1"/>
  <c r="T37" i="1"/>
  <c r="S65" i="1"/>
  <c r="U35" i="1"/>
  <c r="U43" i="1" s="1"/>
  <c r="X36" i="1"/>
  <c r="U46" i="1" l="1"/>
  <c r="U45" i="1"/>
  <c r="T47" i="1"/>
  <c r="T49" i="1" s="1"/>
  <c r="U37" i="1"/>
  <c r="T65" i="1"/>
  <c r="V35" i="1"/>
  <c r="V43" i="1" s="1"/>
  <c r="Y36" i="1"/>
  <c r="Z36" i="1" s="1"/>
  <c r="AA36" i="1" l="1"/>
  <c r="Z37" i="1"/>
  <c r="Z49" i="1" s="1"/>
  <c r="V45" i="1"/>
  <c r="V46" i="1"/>
  <c r="U47" i="1"/>
  <c r="U49" i="1" s="1"/>
  <c r="V37" i="1"/>
  <c r="U65" i="1"/>
  <c r="W35" i="1"/>
  <c r="W43" i="1" s="1"/>
  <c r="Z53" i="1" l="1"/>
  <c r="Z55" i="1" s="1"/>
  <c r="Z57" i="1" s="1"/>
  <c r="AB36" i="1"/>
  <c r="AA37" i="1"/>
  <c r="AA49" i="1" s="1"/>
  <c r="W46" i="1"/>
  <c r="W45" i="1"/>
  <c r="V47" i="1"/>
  <c r="V49" i="1" s="1"/>
  <c r="W37" i="1"/>
  <c r="V65" i="1"/>
  <c r="Y35" i="1"/>
  <c r="Y43" i="1" s="1"/>
  <c r="X35" i="1"/>
  <c r="X43" i="1" s="1"/>
  <c r="AA53" i="1" l="1"/>
  <c r="AA55" i="1" s="1"/>
  <c r="AA57" i="1" s="1"/>
  <c r="AC36" i="1"/>
  <c r="AB37" i="1"/>
  <c r="AB49" i="1" s="1"/>
  <c r="AB53" i="1" s="1"/>
  <c r="Z59" i="1"/>
  <c r="Z61" i="1" s="1"/>
  <c r="X46" i="1"/>
  <c r="X45" i="1"/>
  <c r="Y46" i="1"/>
  <c r="Y45" i="1"/>
  <c r="W47" i="1"/>
  <c r="W49" i="1" s="1"/>
  <c r="Y37" i="1"/>
  <c r="X37" i="1"/>
  <c r="W65" i="1"/>
  <c r="AB55" i="1" l="1"/>
  <c r="AB59" i="1" s="1"/>
  <c r="AB61" i="1" s="1"/>
  <c r="AD36" i="1"/>
  <c r="AC37" i="1"/>
  <c r="AC49" i="1" s="1"/>
  <c r="AC53" i="1" s="1"/>
  <c r="AA59" i="1"/>
  <c r="AA61" i="1" s="1"/>
  <c r="Y47" i="1"/>
  <c r="Y49" i="1" s="1"/>
  <c r="X47" i="1"/>
  <c r="X65" i="1"/>
  <c r="AB57" i="1" l="1"/>
  <c r="AC55" i="1"/>
  <c r="AC59" i="1" s="1"/>
  <c r="AC61" i="1" s="1"/>
  <c r="AD37" i="1"/>
  <c r="AD49" i="1" s="1"/>
  <c r="AD53" i="1" s="1"/>
  <c r="AE36" i="1"/>
  <c r="X49" i="1"/>
  <c r="Y65" i="1"/>
  <c r="Z65" i="1" s="1"/>
  <c r="M53" i="1"/>
  <c r="Q53" i="1"/>
  <c r="Q55" i="1" s="1"/>
  <c r="P53" i="1"/>
  <c r="U53" i="1"/>
  <c r="U55" i="1" s="1"/>
  <c r="U59" i="1" s="1"/>
  <c r="U61" i="1" s="1"/>
  <c r="Y53" i="1"/>
  <c r="Y55" i="1" s="1"/>
  <c r="V53" i="1"/>
  <c r="V55" i="1" s="1"/>
  <c r="O53" i="1"/>
  <c r="O55" i="1" s="1"/>
  <c r="H53" i="1"/>
  <c r="H55" i="1" s="1"/>
  <c r="S53" i="1"/>
  <c r="S55" i="1" s="1"/>
  <c r="R53" i="1"/>
  <c r="R55" i="1" s="1"/>
  <c r="J53" i="1"/>
  <c r="J55" i="1" s="1"/>
  <c r="L53" i="1"/>
  <c r="G53" i="1"/>
  <c r="G55" i="1" s="1"/>
  <c r="G59" i="1" s="1"/>
  <c r="G61" i="1" s="1"/>
  <c r="W53" i="1"/>
  <c r="W55" i="1" s="1"/>
  <c r="K53" i="1"/>
  <c r="T53" i="1"/>
  <c r="T55" i="1" s="1"/>
  <c r="I53" i="1"/>
  <c r="I55" i="1" s="1"/>
  <c r="N53" i="1"/>
  <c r="N55" i="1" s="1"/>
  <c r="C40" i="1"/>
  <c r="C94" i="1" s="1"/>
  <c r="AC57" i="1" l="1"/>
  <c r="X53" i="1"/>
  <c r="X55" i="1" s="1"/>
  <c r="X59" i="1" s="1"/>
  <c r="X61" i="1" s="1"/>
  <c r="X67" i="1" s="1"/>
  <c r="C95" i="1"/>
  <c r="C34" i="1"/>
  <c r="C35" i="1"/>
  <c r="AD55" i="1"/>
  <c r="AD59" i="1" s="1"/>
  <c r="AD61" i="1" s="1"/>
  <c r="AF36" i="1"/>
  <c r="AE37" i="1"/>
  <c r="AE49" i="1" s="1"/>
  <c r="AE53" i="1" s="1"/>
  <c r="AA65" i="1"/>
  <c r="Z67" i="1"/>
  <c r="Y57" i="1"/>
  <c r="Y59" i="1"/>
  <c r="Y61" i="1" s="1"/>
  <c r="Y67" i="1" s="1"/>
  <c r="I57" i="1"/>
  <c r="I59" i="1"/>
  <c r="I61" i="1" s="1"/>
  <c r="I67" i="1" s="1"/>
  <c r="X57" i="1"/>
  <c r="Q57" i="1"/>
  <c r="Q59" i="1"/>
  <c r="Q61" i="1" s="1"/>
  <c r="M55" i="1"/>
  <c r="M59" i="1" s="1"/>
  <c r="M61" i="1" s="1"/>
  <c r="H57" i="1"/>
  <c r="H59" i="1"/>
  <c r="H61" i="1" s="1"/>
  <c r="O59" i="1"/>
  <c r="O61" i="1" s="1"/>
  <c r="O57" i="1"/>
  <c r="U67" i="1"/>
  <c r="W57" i="1"/>
  <c r="W59" i="1"/>
  <c r="W61" i="1" s="1"/>
  <c r="G67" i="1"/>
  <c r="T59" i="1"/>
  <c r="T61" i="1" s="1"/>
  <c r="T57" i="1"/>
  <c r="S57" i="1"/>
  <c r="S59" i="1"/>
  <c r="S61" i="1" s="1"/>
  <c r="V57" i="1"/>
  <c r="V59" i="1"/>
  <c r="V61" i="1" s="1"/>
  <c r="N57" i="1"/>
  <c r="N59" i="1"/>
  <c r="N61" i="1" s="1"/>
  <c r="J59" i="1"/>
  <c r="J61" i="1" s="1"/>
  <c r="J57" i="1"/>
  <c r="R59" i="1"/>
  <c r="R61" i="1" s="1"/>
  <c r="R57" i="1"/>
  <c r="D40" i="1"/>
  <c r="E40" i="1"/>
  <c r="L55" i="1"/>
  <c r="L59" i="1" s="1"/>
  <c r="L61" i="1" s="1"/>
  <c r="K55" i="1"/>
  <c r="K59" i="1" s="1"/>
  <c r="K61" i="1" s="1"/>
  <c r="U57" i="1"/>
  <c r="G57" i="1"/>
  <c r="P55" i="1"/>
  <c r="P59" i="1" s="1"/>
  <c r="P61" i="1" s="1"/>
  <c r="AD57" i="1" l="1"/>
  <c r="E34" i="1"/>
  <c r="E35" i="1"/>
  <c r="D34" i="1"/>
  <c r="D35" i="1"/>
  <c r="C46" i="1"/>
  <c r="C45" i="1"/>
  <c r="C51" i="1"/>
  <c r="C43" i="1"/>
  <c r="C44" i="1"/>
  <c r="AG36" i="1"/>
  <c r="AF37" i="1"/>
  <c r="AF49" i="1" s="1"/>
  <c r="AE55" i="1"/>
  <c r="AE59" i="1" s="1"/>
  <c r="AE61" i="1" s="1"/>
  <c r="L57" i="1"/>
  <c r="AB65" i="1"/>
  <c r="AA67" i="1"/>
  <c r="K57" i="1"/>
  <c r="V67" i="1"/>
  <c r="M67" i="1"/>
  <c r="P67" i="1"/>
  <c r="H67" i="1"/>
  <c r="S67" i="1"/>
  <c r="N67" i="1"/>
  <c r="K67" i="1"/>
  <c r="Q67" i="1"/>
  <c r="O67" i="1"/>
  <c r="L67" i="1"/>
  <c r="M57" i="1"/>
  <c r="T67" i="1"/>
  <c r="P57" i="1"/>
  <c r="R67" i="1"/>
  <c r="J67" i="1"/>
  <c r="W67" i="1"/>
  <c r="C47" i="1" l="1"/>
  <c r="C49" i="1" s="1"/>
  <c r="C53" i="1" s="1"/>
  <c r="D46" i="1"/>
  <c r="D45" i="1"/>
  <c r="D43" i="1"/>
  <c r="D51" i="1"/>
  <c r="D44" i="1"/>
  <c r="E46" i="1"/>
  <c r="E45" i="1"/>
  <c r="E51" i="1"/>
  <c r="E44" i="1"/>
  <c r="E43" i="1"/>
  <c r="F34" i="1"/>
  <c r="F35" i="1" s="1"/>
  <c r="AE57" i="1"/>
  <c r="AF53" i="1"/>
  <c r="AG37" i="1"/>
  <c r="AG49" i="1" s="1"/>
  <c r="AH36" i="1"/>
  <c r="AC65" i="1"/>
  <c r="AB67" i="1"/>
  <c r="E47" i="1" l="1"/>
  <c r="E49" i="1" s="1"/>
  <c r="F51" i="1"/>
  <c r="F44" i="1"/>
  <c r="F43" i="1"/>
  <c r="B4" i="8" s="1"/>
  <c r="F46" i="1"/>
  <c r="F45" i="1"/>
  <c r="F37" i="1"/>
  <c r="C55" i="1"/>
  <c r="C59" i="1" s="1"/>
  <c r="D94" i="1" s="1"/>
  <c r="E53" i="1"/>
  <c r="D47" i="1"/>
  <c r="D49" i="1" s="1"/>
  <c r="AI36" i="1"/>
  <c r="AI37" i="1" s="1"/>
  <c r="AI49" i="1" s="1"/>
  <c r="AH37" i="1"/>
  <c r="AH49" i="1" s="1"/>
  <c r="AG53" i="1"/>
  <c r="AF55" i="1"/>
  <c r="AF59" i="1" s="1"/>
  <c r="AF61" i="1" s="1"/>
  <c r="AD65" i="1"/>
  <c r="AC67" i="1"/>
  <c r="C61" i="1" l="1"/>
  <c r="F47" i="1"/>
  <c r="F49" i="1" s="1"/>
  <c r="F53" i="1" s="1"/>
  <c r="D53" i="1"/>
  <c r="C57" i="1"/>
  <c r="C67" i="1"/>
  <c r="C62" i="1"/>
  <c r="E55" i="1"/>
  <c r="E59" i="1" s="1"/>
  <c r="E61" i="1" s="1"/>
  <c r="E67" i="1" s="1"/>
  <c r="AF57" i="1"/>
  <c r="AH53" i="1"/>
  <c r="AG55" i="1"/>
  <c r="AG59" i="1" s="1"/>
  <c r="AG61" i="1" s="1"/>
  <c r="AI53" i="1"/>
  <c r="AD67" i="1"/>
  <c r="AE65" i="1"/>
  <c r="AG57" i="1" l="1"/>
  <c r="F55" i="1"/>
  <c r="F59" i="1" s="1"/>
  <c r="F61" i="1" s="1"/>
  <c r="F57" i="1"/>
  <c r="E57" i="1"/>
  <c r="D95" i="1"/>
  <c r="D55" i="1"/>
  <c r="D59" i="1" s="1"/>
  <c r="D61" i="1" s="1"/>
  <c r="AI55" i="1"/>
  <c r="AI59" i="1" s="1"/>
  <c r="AI61" i="1" s="1"/>
  <c r="AH55" i="1"/>
  <c r="AH59" i="1" s="1"/>
  <c r="AH61" i="1" s="1"/>
  <c r="AE67" i="1"/>
  <c r="AF65" i="1"/>
  <c r="D57" i="1" l="1"/>
  <c r="E94" i="1"/>
  <c r="F67" i="1"/>
  <c r="B8" i="8"/>
  <c r="AI57" i="1"/>
  <c r="D67" i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C70" i="1"/>
  <c r="AH57" i="1"/>
  <c r="AF67" i="1"/>
  <c r="AG65" i="1"/>
  <c r="E95" i="1" l="1"/>
  <c r="AG67" i="1"/>
  <c r="AH65" i="1"/>
  <c r="F94" i="1" l="1"/>
  <c r="F95" i="1" s="1"/>
  <c r="G94" i="1"/>
  <c r="AH67" i="1"/>
  <c r="AI65" i="1"/>
  <c r="AI67" i="1" s="1"/>
  <c r="C69" i="1" l="1"/>
  <c r="G13" i="1" s="1"/>
  <c r="B9" i="8"/>
  <c r="B10" i="8" s="1"/>
  <c r="B5" i="8" s="1"/>
  <c r="G95" i="1"/>
  <c r="H94" i="1" l="1"/>
  <c r="H95" i="1" l="1"/>
  <c r="I94" i="1" l="1"/>
  <c r="I95" i="1" l="1"/>
  <c r="J94" i="1" l="1"/>
  <c r="J95" i="1" l="1"/>
  <c r="K94" i="1" l="1"/>
  <c r="K95" i="1" l="1"/>
  <c r="L94" i="1" l="1"/>
  <c r="L95" i="1" l="1"/>
  <c r="M94" i="1" l="1"/>
  <c r="M95" i="1" l="1"/>
  <c r="N94" i="1" l="1"/>
  <c r="N95" i="1" l="1"/>
  <c r="O94" i="1" l="1"/>
  <c r="O95" i="1" l="1"/>
  <c r="P94" i="1" l="1"/>
  <c r="P95" i="1" l="1"/>
  <c r="Q94" i="1" l="1"/>
  <c r="Q95" i="1" l="1"/>
  <c r="R94" i="1" l="1"/>
  <c r="R95" i="1" l="1"/>
  <c r="S94" i="1" l="1"/>
  <c r="S95" i="1" l="1"/>
  <c r="T94" i="1" l="1"/>
  <c r="T95" i="1" l="1"/>
  <c r="U94" i="1" l="1"/>
  <c r="U95" i="1" l="1"/>
  <c r="V94" i="1" l="1"/>
  <c r="V95" i="1" l="1"/>
  <c r="B97" i="1" s="1"/>
  <c r="B99" i="1" s="1"/>
  <c r="W94" i="1" l="1"/>
  <c r="W95" i="1" l="1"/>
  <c r="X94" i="1" l="1"/>
  <c r="X95" i="1" l="1"/>
  <c r="Y94" i="1" l="1"/>
  <c r="Y95" i="1" l="1"/>
  <c r="Z94" i="1" l="1"/>
  <c r="Z95" i="1" l="1"/>
  <c r="AA94" i="1" l="1"/>
  <c r="AA95" i="1" l="1"/>
  <c r="AB94" i="1" l="1"/>
  <c r="AB95" i="1" l="1"/>
  <c r="AC94" i="1" l="1"/>
  <c r="AC95" i="1" l="1"/>
  <c r="AD94" i="1" l="1"/>
  <c r="AD95" i="1" l="1"/>
  <c r="AE94" i="1" l="1"/>
  <c r="AE95" i="1" l="1"/>
  <c r="AF94" i="1" l="1"/>
  <c r="AF95" i="1" l="1"/>
  <c r="AG94" i="1" l="1"/>
  <c r="AG95" i="1" l="1"/>
  <c r="AH94" i="1" l="1"/>
  <c r="AH95" i="1" l="1"/>
  <c r="AI94" i="1" l="1"/>
  <c r="AI95" i="1" s="1"/>
</calcChain>
</file>

<file path=xl/sharedStrings.xml><?xml version="1.0" encoding="utf-8"?>
<sst xmlns="http://schemas.openxmlformats.org/spreadsheetml/2006/main" count="204" uniqueCount="149">
  <si>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</si>
  <si>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</si>
  <si>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</si>
  <si>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</si>
  <si>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</si>
  <si>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</si>
  <si>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</si>
  <si>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</si>
  <si>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</si>
  <si>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</si>
  <si>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</si>
  <si>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</si>
  <si>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</si>
  <si>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</si>
  <si>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</si>
  <si>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</si>
  <si>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</si>
  <si>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</si>
  <si>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</si>
  <si>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</si>
  <si>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</si>
  <si>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</si>
  <si>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</si>
  <si>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</si>
  <si>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</si>
  <si>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</si>
  <si>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</si>
  <si>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</si>
  <si>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</si>
  <si>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</si>
  <si>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</si>
  <si>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</si>
  <si>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</si>
  <si>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</si>
  <si>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</si>
  <si>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</si>
  <si>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</si>
  <si>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</si>
  <si>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</si>
  <si>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</si>
  <si>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</si>
  <si>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</si>
  <si>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</si>
  <si>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</si>
  <si>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</si>
  <si>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</si>
  <si>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</si>
  <si>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</si>
  <si>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</si>
  <si>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</si>
  <si>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</si>
  <si>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</si>
  <si>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</si>
  <si>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</si>
  <si>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</si>
  <si>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</si>
  <si>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</si>
  <si>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</si>
  <si>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</si>
  <si>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</si>
  <si>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</si>
  <si>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</si>
  <si>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</si>
  <si>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</si>
  <si>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</si>
  <si>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</si>
  <si>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</si>
  <si>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</si>
  <si>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</si>
  <si>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</si>
  <si>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</si>
  <si>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</si>
  <si>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</si>
  <si>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</si>
  <si>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</si>
  <si>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</si>
  <si>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</si>
  <si>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</si>
  <si>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</si>
  <si>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</si>
  <si>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</si>
  <si>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</si>
  <si>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</si>
  <si>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</si>
  <si>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</si>
  <si>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</si>
  <si>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</si>
  <si>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</si>
  <si>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</si>
  <si>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</si>
  <si>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</si>
  <si>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</si>
  <si>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</si>
  <si>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</si>
  <si>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</si>
  <si>
    <t>Equity market return</t>
  </si>
  <si>
    <t>Cost of Interest</t>
  </si>
  <si>
    <t>Cost of Debt</t>
  </si>
  <si>
    <t>Share of Debt</t>
  </si>
  <si>
    <t>Share of Equity</t>
  </si>
  <si>
    <t>Gas Price</t>
  </si>
  <si>
    <t>Onshore</t>
  </si>
  <si>
    <t>Offshore</t>
  </si>
  <si>
    <t>10yr ave</t>
  </si>
  <si>
    <t>3 yr ave</t>
  </si>
  <si>
    <t>5yr ave</t>
  </si>
  <si>
    <t>Wind</t>
  </si>
  <si>
    <t>Solar</t>
  </si>
  <si>
    <t>Equity Market Return</t>
  </si>
  <si>
    <t>MSCI World Index</t>
  </si>
  <si>
    <t>% Return</t>
  </si>
  <si>
    <t>Average</t>
  </si>
  <si>
    <t>10yr average</t>
  </si>
  <si>
    <t>5 year average</t>
  </si>
  <si>
    <t>Risk Free Return</t>
  </si>
  <si>
    <t>US Treasury</t>
  </si>
  <si>
    <t>UK LIBOR</t>
  </si>
  <si>
    <t>US AAA</t>
  </si>
  <si>
    <t>UK AAA</t>
  </si>
  <si>
    <t>Debt Yields</t>
  </si>
  <si>
    <t>Industry Name</t>
  </si>
  <si>
    <t>Number of firms</t>
  </si>
  <si>
    <t xml:space="preserve">Beta </t>
  </si>
  <si>
    <t>D/E Ratio</t>
  </si>
  <si>
    <t>Oil/Gas (Integrated)</t>
  </si>
  <si>
    <t>Oil/Gas (Production and Exploration)</t>
  </si>
  <si>
    <t>Oil/Gas Distribution</t>
  </si>
  <si>
    <t>Oilfield Svcs/Equip.</t>
  </si>
  <si>
    <t>Power</t>
  </si>
  <si>
    <t>Software (Internet)</t>
  </si>
  <si>
    <t>Utility (General)</t>
  </si>
  <si>
    <t>Beta and Leverage Analysis</t>
  </si>
  <si>
    <t>Difference</t>
  </si>
  <si>
    <t>Debt and Interest</t>
  </si>
  <si>
    <t>Cumulative Debt</t>
  </si>
  <si>
    <t>Interest on Debt</t>
  </si>
  <si>
    <t>Cost Breakdown</t>
  </si>
  <si>
    <t>Opex</t>
  </si>
  <si>
    <t>Cost of Finance</t>
  </si>
  <si>
    <t>Total Cashflow</t>
  </si>
  <si>
    <t>Total Discounted Cashflow</t>
  </si>
  <si>
    <t>Total Interest Paid</t>
  </si>
  <si>
    <t>Capital paid off</t>
  </si>
  <si>
    <t>Power Station Economics</t>
  </si>
  <si>
    <t>Carbon Price</t>
  </si>
  <si>
    <t>50% worse</t>
  </si>
  <si>
    <t>25% worse</t>
  </si>
  <si>
    <t>25% better</t>
  </si>
  <si>
    <t>50% better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</si>
</sst>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0" xfId="0" applyFill="1"/>
    <xf numFmtId="9" fontId="0" fillId="3" borderId="0" xfId="0" applyNumberFormat="1" applyFill="1"/>
    <xf numFmtId="165" fontId="0" fillId="3" borderId="0" xfId="0" applyNumberFormat="1" applyFill="1"/>
    <xf numFmtId="0" fontId="2" fillId="3" borderId="0" xfId="0" applyFont="1" applyFill="1"/>
    <xf numFmtId="10" fontId="0" fillId="3" borderId="0" xfId="0" applyNumberFormat="1" applyFill="1"/>
    <xf numFmtId="9" fontId="0" fillId="0" borderId="0" xfId="1" applyFont="1"/>
    <xf numFmtId="165" fontId="0" fillId="0" borderId="0" xfId="1" applyNumberFormat="1" applyFont="1"/>
    <xf numFmtId="164" fontId="4" fillId="0" borderId="0" xfId="0" applyNumberFormat="1" applyFont="1"/>
    <xf numFmtId="0" fontId="5" fillId="4" borderId="1" xfId="0" applyFont="1" applyFill="1" applyBorder="1" applyAlignment="1">
      <alignment horizontal="left" wrapText="1" readingOrder="1"/>
    </xf>
    <xf numFmtId="0" fontId="5" fillId="4" borderId="1" xfId="0" applyFont="1" applyFill="1" applyBorder="1" applyAlignment="1">
      <alignment horizontal="center" wrapText="1" readingOrder="1"/>
    </xf>
    <xf numFmtId="0" fontId="6" fillId="4" borderId="1" xfId="0" applyFont="1" applyFill="1" applyBorder="1" applyAlignment="1">
      <alignment horizontal="left" wrapText="1" readingOrder="1"/>
    </xf>
    <xf numFmtId="0" fontId="6" fillId="4" borderId="1" xfId="0" applyFont="1" applyFill="1" applyBorder="1" applyAlignment="1">
      <alignment horizontal="center" wrapText="1" readingOrder="1"/>
    </xf>
    <xf numFmtId="10" fontId="6" fillId="4" borderId="1" xfId="0" applyNumberFormat="1" applyFont="1" applyFill="1" applyBorder="1" applyAlignment="1">
      <alignment horizontal="center" wrapText="1" readingOrder="1"/>
    </xf>
    <xf numFmtId="0" fontId="7" fillId="5" borderId="0" xfId="0" applyFont="1" applyFill="1"/>
    <xf numFmtId="9" fontId="0" fillId="0" borderId="0" xfId="0" applyNumberFormat="1" applyAlignment="1">
      <alignment horizontal="center"/>
    </xf>
    <xf numFmtId="165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Model!$A$106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Model!$B$105:$H$105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Model!$B$106:$H$106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Offshore Wind</c:v>
                </c:pt>
                <c:pt idx="5">
                  <c:v>Coal (USC)</c:v>
                </c:pt>
                <c:pt idx="6">
                  <c:v>Biomass</c:v>
                </c:pt>
                <c:pt idx="7">
                  <c:v>Nuclear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 formatCode="0">
                  <c:v>3617.0212765957449</c:v>
                </c:pt>
                <c:pt idx="5">
                  <c:v>3636</c:v>
                </c:pt>
                <c:pt idx="6">
                  <c:v>4985</c:v>
                </c:pt>
                <c:pt idx="7">
                  <c:v>5945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 formatCode="0.0">
                  <c:v>92.682926829268297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Wind Farm Load Factors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'Load Factor'!$A$3</c:f>
              <c:strCache>
                <c:ptCount val="1"/>
                <c:pt idx="0">
                  <c:v>Onshore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'Load Factor'!$B$2:$N$2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'Load Factor'!$B$3:$N$3</c:f>
              <c:numCache>
                <c:formatCode>0.0%</c:formatCode>
                <c:ptCount val="13"/>
                <c:pt idx="0">
                  <c:v>0.219</c:v>
                </c:pt>
                <c:pt idx="1">
                  <c:v>0.27900000000000003</c:v>
                </c:pt>
                <c:pt idx="2">
                  <c:v>0.25800000000000001</c:v>
                </c:pt>
                <c:pt idx="3">
                  <c:v>0.28399999999999997</c:v>
                </c:pt>
                <c:pt idx="4">
                  <c:v>0.26200000000000001</c:v>
                </c:pt>
                <c:pt idx="5">
                  <c:v>0.29299999999999998</c:v>
                </c:pt>
                <c:pt idx="6">
                  <c:v>0.23599999999999999</c:v>
                </c:pt>
                <c:pt idx="7">
                  <c:v>0.28000000000000003</c:v>
                </c:pt>
                <c:pt idx="8">
                  <c:v>0.26700000000000002</c:v>
                </c:pt>
                <c:pt idx="9">
                  <c:v>0.26500000000000001</c:v>
                </c:pt>
                <c:pt idx="10">
                  <c:v>0.28100000000000003</c:v>
                </c:pt>
                <c:pt idx="11">
                  <c:v>0.23200000000000001</c:v>
                </c:pt>
                <c:pt idx="12">
                  <c:v>0.27400000000000002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E-49A5-B823-9722D9A928A1}"/>
            </c:ext>
          </c:extLst>
        </c:ser>
        <c:ser>
          <c:idx val="1"/>
          <c:order val="1"/>
          <c:tx>
            <c:strRef>
              <c:f>'Load Factor'!$A$4</c:f>
              <c:strCache>
                <c:ptCount val="1"/>
                <c:pt idx="0">
                  <c:v>Offshore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'Load Factor'!$B$2:$N$2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'Load Factor'!$B$4:$N$4</c:f>
              <c:numCache>
                <c:formatCode>0.0%</c:formatCode>
                <c:ptCount val="13"/>
                <c:pt idx="0">
                  <c:v>0.30499999999999999</c:v>
                </c:pt>
                <c:pt idx="1">
                  <c:v>0.37</c:v>
                </c:pt>
                <c:pt idx="2">
                  <c:v>0.35799999999999998</c:v>
                </c:pt>
                <c:pt idx="3">
                  <c:v>0.39100000000000001</c:v>
                </c:pt>
                <c:pt idx="4">
                  <c:v>0.373</c:v>
                </c:pt>
                <c:pt idx="5">
                  <c:v>0.41499999999999998</c:v>
                </c:pt>
                <c:pt idx="6">
                  <c:v>0.36</c:v>
                </c:pt>
                <c:pt idx="7">
                  <c:v>0.38900000000000001</c:v>
                </c:pt>
                <c:pt idx="8">
                  <c:v>0.39900000000000002</c:v>
                </c:pt>
                <c:pt idx="9">
                  <c:v>0.40400000000000003</c:v>
                </c:pt>
                <c:pt idx="10">
                  <c:v>0.45700000000000002</c:v>
                </c:pt>
                <c:pt idx="11">
                  <c:v>0.374</c:v>
                </c:pt>
                <c:pt idx="12">
                  <c:v>0.40699999999999997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E-49A5-B823-9722D9A92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424959"/>
        <c:axId val="587901743"/>
      </c:barChart>
      <c:catAx>
        <c:axId val="688424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901743"/>
        <c:crosses val="autoZero"/>
        <c:auto val="1"/>
        <c:lblAlgn val="ctr"/>
        <c:lblOffset val="100"/>
        <c:noMultiLvlLbl val="0"/>
      </c:catAx>
      <c:valAx>
        <c:axId val="58790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424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Analysis!$B$2</c:f>
              <c:strCache>
                <c:ptCount val="1"/>
                <c:pt idx="0">
                  <c:v>US$mm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28-48D6-8BB9-0CBB188488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28-48D6-8BB9-0CBB188488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28-48D6-8BB9-0CBB188488F7}"/>
              </c:ext>
            </c:extLst>
          </c:dPt>
          <c:cat>
            <c:strRef>
              <c:f>Analysis!$A$3:$A$5</c:f>
              <c:strCache>
                <c:ptCount val="3"/>
                <c:pt idx="0">
                  <c:v>Capex</c:v>
                </c:pt>
                <c:pt idx="1">
                  <c:v>Opex</c:v>
                </c:pt>
                <c:pt idx="2">
                  <c:v>Cost of Finance</c:v>
                </c:pt>
              </c:strCache>
            </c:strRef>
          </c:cat>
          <c:val>
            <c:numRef>
              <c:f>Analysis!$B$3:$B$5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1-4F53-8C82-9D19E0539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107</xdr:row>
      <xdr:rowOff>60325</xdr:rowOff>
    </xdr:from>
    <xdr:to>
      <xdr:col>10</xdr:col>
      <xdr:colOff>53975</xdr:colOff>
      <xdr:row>122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1</xdr:row>
      <xdr:rowOff>53975</xdr:rowOff>
    </xdr:from>
    <xdr:to>
      <xdr:col>11</xdr:col>
      <xdr:colOff>73025</xdr:colOff>
      <xdr:row>16</xdr:row>
      <xdr:rowOff>34925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438150</xdr:colOff>
      <xdr:row>17</xdr:row>
      <xdr:rowOff>152400</xdr:rowOff>
    </xdr:from>
    <xdr:to>
      <xdr:col>11</xdr:col>
      <xdr:colOff>133350</xdr:colOff>
      <xdr:row>32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6</xdr:row>
      <xdr:rowOff>14287</xdr:rowOff>
    </xdr:from>
    <xdr:to>
      <xdr:col>13</xdr:col>
      <xdr:colOff>295275</xdr:colOff>
      <xdr:row>20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E6175D-53BA-3AB5-6DA3-C5D6AF68B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128587</xdr:rowOff>
    </xdr:from>
    <xdr:to>
      <xdr:col>14</xdr:col>
      <xdr:colOff>323850</xdr:colOff>
      <xdr:row>16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00D05-0F35-0256-8AB1-450E42E728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I106"/>
  <sheetViews>
    <sheetView tabSelected="1" workbookViewId="0">
      <selection activeCell="F14" sqref="F14:G14"/>
    </sheetView>
  </sheetViews>
  <sheetFormatPr defaultRowHeight="15" x14ac:dyDescent="0.25"/>
  <cols>
    <col min="1" max="1" width="23.7109375" customWidth="1"/>
    <col min="2" max="2" width="11.28515625" customWidth="1"/>
    <col min="3" max="3" width="13.85546875" customWidth="1"/>
    <col min="4" max="5" width="9" bestFit="1" customWidth="1"/>
    <col min="6" max="10" width="8.85546875" bestFit="1" customWidth="1"/>
    <col min="11" max="11" width="15.28515625" customWidth="1"/>
    <col min="12" max="12" width="11.5703125" customWidth="1"/>
    <col min="13" max="13" width="12" customWidth="1"/>
    <col min="14" max="14" width="8.85546875" bestFit="1" customWidth="1"/>
    <col min="15" max="15" width="11.85546875" customWidth="1"/>
    <col min="16" max="16" width="11.140625" customWidth="1"/>
    <col min="17" max="25" width="8.85546875" bestFit="1" customWidth="1"/>
  </cols>
  <sheetData>
    <row r="1" spans="1:16" x14ac:dyDescent="0.25">
      <c r="A1" s="5" t="s">
        <v>143</v>
      </c>
      <c r="C1" s="33" t="s">
        <v>57</v>
      </c>
    </row>
    <row r="3" spans="1:16" x14ac:dyDescent="0.25">
      <c r="A3" t="s">
        <v>0</v>
      </c>
      <c r="B3" t="s">
        <v>1</v>
      </c>
      <c r="C3" s="11">
        <v>0</v>
      </c>
    </row>
    <row r="4" spans="1:16" x14ac:dyDescent="0.25">
      <c r="A4" t="s">
        <v>2</v>
      </c>
      <c r="B4" t="s">
        <v>3</v>
      </c>
      <c r="C4" s="12">
        <v>0</v>
      </c>
      <c r="L4" s="34" t="s">
        <v>145</v>
      </c>
      <c r="M4" s="34" t="s">
        <v>146</v>
      </c>
      <c r="N4" s="34">
        <v>0</v>
      </c>
      <c r="O4" s="34" t="s">
        <v>147</v>
      </c>
      <c r="P4" s="34" t="s">
        <v>148</v>
      </c>
    </row>
    <row r="5" spans="1:16" x14ac:dyDescent="0.25">
      <c r="A5" t="s">
        <v>4</v>
      </c>
      <c r="B5" t="s">
        <v>6</v>
      </c>
      <c r="C5" s="1">
        <f>C3*365*24*C4/1000000</f>
        <v>0</v>
      </c>
      <c r="K5" t="s">
        <v>100</v>
      </c>
    </row>
    <row r="6" spans="1:16" x14ac:dyDescent="0.25">
      <c r="B6" t="s">
        <v>5</v>
      </c>
      <c r="C6">
        <f>C5*1000000</f>
        <v>0</v>
      </c>
      <c r="K6" t="s">
        <v>74</v>
      </c>
    </row>
    <row r="7" spans="1:16" x14ac:dyDescent="0.25">
      <c r="B7" t="s">
        <v>69</v>
      </c>
      <c r="C7">
        <f>C3*1000</f>
        <v>0</v>
      </c>
      <c r="K7" t="s">
        <v>2</v>
      </c>
    </row>
    <row r="8" spans="1:16" x14ac:dyDescent="0.25">
      <c r="A8" t="s">
        <v>7</v>
      </c>
      <c r="B8" t="s">
        <v>8</v>
      </c>
      <c r="C8" s="11">
        <v>0</v>
      </c>
      <c r="K8" t="s">
        <v>144</v>
      </c>
    </row>
    <row r="9" spans="1:16" x14ac:dyDescent="0.25">
      <c r="A9" t="s">
        <v>9</v>
      </c>
      <c r="B9" t="s">
        <v>8</v>
      </c>
      <c r="C9" s="11">
        <v>0</v>
      </c>
    </row>
    <row r="11" spans="1:16" x14ac:dyDescent="0.25">
      <c r="A11" s="5" t="s">
        <v>10</v>
      </c>
    </row>
    <row r="12" spans="1:16" x14ac:dyDescent="0.25">
      <c r="A12" t="s">
        <v>11</v>
      </c>
      <c r="C12" s="13">
        <v>0</v>
      </c>
    </row>
    <row r="13" spans="1:16" x14ac:dyDescent="0.25">
      <c r="A13" t="s">
        <v>18</v>
      </c>
      <c r="B13" t="s">
        <v>5</v>
      </c>
      <c r="C13" s="3" t="e">
        <f>C6/C12</f>
        <v>#DIV/0!</v>
      </c>
      <c r="F13" s="16" t="s">
        <v>44</v>
      </c>
      <c r="G13" s="17" t="e">
        <f>C69</f>
        <v>#DIV/0!</v>
      </c>
    </row>
    <row r="14" spans="1:16" x14ac:dyDescent="0.25">
      <c r="A14" t="s">
        <v>12</v>
      </c>
      <c r="B14" s="11" t="s">
        <v>13</v>
      </c>
      <c r="C14" s="11">
        <v>0</v>
      </c>
      <c r="F14" s="16" t="s">
        <v>45</v>
      </c>
      <c r="G14" s="35" t="e">
        <f>C70</f>
        <v>#VALUE!</v>
      </c>
    </row>
    <row r="15" spans="1:16" x14ac:dyDescent="0.25">
      <c r="B15" t="s">
        <v>14</v>
      </c>
      <c r="C15" s="1">
        <f>C14*B16</f>
        <v>0</v>
      </c>
    </row>
    <row r="16" spans="1:16" x14ac:dyDescent="0.25">
      <c r="A16" s="9" t="s">
        <v>70</v>
      </c>
      <c r="B16" s="9">
        <v>3.4129999999999998</v>
      </c>
    </row>
    <row r="17" spans="1:8" x14ac:dyDescent="0.25">
      <c r="G17" t="s">
        <v>73</v>
      </c>
      <c r="H17">
        <v>1.1299999999999999</v>
      </c>
    </row>
    <row r="18" spans="1:8" x14ac:dyDescent="0.25">
      <c r="A18" s="5" t="s">
        <v>29</v>
      </c>
      <c r="H18" s="18" t="s">
        <v>23</v>
      </c>
    </row>
    <row r="19" spans="1:8" x14ac:dyDescent="0.25">
      <c r="A19" t="s">
        <v>16</v>
      </c>
      <c r="B19" t="s">
        <v>56</v>
      </c>
      <c r="C19" s="15">
        <v>978</v>
      </c>
      <c r="E19" s="4">
        <f>C19*C3/1000</f>
        <v>0</v>
      </c>
      <c r="F19" t="s">
        <v>27</v>
      </c>
      <c r="H19" s="19">
        <f>E19/$H$17</f>
        <v>0</v>
      </c>
    </row>
    <row r="20" spans="1:8" x14ac:dyDescent="0.25">
      <c r="A20" t="s">
        <v>28</v>
      </c>
      <c r="B20" t="s">
        <v>56</v>
      </c>
      <c r="C20" s="27">
        <v>11</v>
      </c>
      <c r="E20" s="4">
        <f>C20*C3/1000</f>
        <v>0</v>
      </c>
      <c r="F20" t="s">
        <v>27</v>
      </c>
      <c r="H20" s="19">
        <f t="shared" ref="H20:H22" si="0">E20/$H$17</f>
        <v>0</v>
      </c>
    </row>
    <row r="21" spans="1:8" x14ac:dyDescent="0.25">
      <c r="A21" t="s">
        <v>17</v>
      </c>
      <c r="B21" t="s">
        <v>14</v>
      </c>
      <c r="C21" s="11">
        <v>3.5</v>
      </c>
      <c r="E21" s="4">
        <f>C21*C6/1000000</f>
        <v>0</v>
      </c>
      <c r="F21" t="s">
        <v>27</v>
      </c>
      <c r="H21" s="19">
        <f t="shared" si="0"/>
        <v>0</v>
      </c>
    </row>
    <row r="22" spans="1:8" x14ac:dyDescent="0.25">
      <c r="A22" t="s">
        <v>30</v>
      </c>
      <c r="B22" t="s">
        <v>14</v>
      </c>
      <c r="C22" s="1">
        <f>C15</f>
        <v>0</v>
      </c>
      <c r="E22" s="4" t="e">
        <f>C22*C13/1000000</f>
        <v>#DIV/0!</v>
      </c>
      <c r="F22" t="s">
        <v>27</v>
      </c>
      <c r="H22" s="19" t="e">
        <f t="shared" si="0"/>
        <v>#DIV/0!</v>
      </c>
    </row>
    <row r="23" spans="1:8" x14ac:dyDescent="0.25">
      <c r="C23" s="1"/>
      <c r="E23" s="4"/>
      <c r="H23" s="3"/>
    </row>
    <row r="24" spans="1:8" x14ac:dyDescent="0.25">
      <c r="A24" t="s">
        <v>83</v>
      </c>
      <c r="B24" t="s">
        <v>84</v>
      </c>
      <c r="C24" s="14">
        <v>0.18099999999999999</v>
      </c>
      <c r="E24" s="4"/>
      <c r="H24" s="3"/>
    </row>
    <row r="25" spans="1:8" x14ac:dyDescent="0.25">
      <c r="A25" t="s">
        <v>85</v>
      </c>
      <c r="B25" t="s">
        <v>92</v>
      </c>
      <c r="C25" s="14">
        <v>0</v>
      </c>
      <c r="E25" s="4"/>
      <c r="H25" s="3"/>
    </row>
    <row r="27" spans="1:8" x14ac:dyDescent="0.25">
      <c r="A27" t="s">
        <v>54</v>
      </c>
      <c r="C27" s="13">
        <v>0</v>
      </c>
      <c r="E27" s="3"/>
    </row>
    <row r="28" spans="1:8" x14ac:dyDescent="0.25">
      <c r="C28" s="2"/>
      <c r="E28" s="3"/>
    </row>
    <row r="29" spans="1:8" x14ac:dyDescent="0.25">
      <c r="A29" t="s">
        <v>74</v>
      </c>
      <c r="B29" t="s">
        <v>14</v>
      </c>
      <c r="C29" s="15">
        <v>0</v>
      </c>
      <c r="E29" s="3"/>
    </row>
    <row r="30" spans="1:8" x14ac:dyDescent="0.25">
      <c r="A30" t="s">
        <v>87</v>
      </c>
      <c r="B30" t="s">
        <v>56</v>
      </c>
      <c r="C30" s="11">
        <v>0</v>
      </c>
      <c r="F30" s="3"/>
    </row>
    <row r="31" spans="1:8" x14ac:dyDescent="0.25">
      <c r="C31" s="11"/>
    </row>
    <row r="32" spans="1:8" x14ac:dyDescent="0.25">
      <c r="A32" s="5" t="s">
        <v>19</v>
      </c>
    </row>
    <row r="33" spans="1:35" x14ac:dyDescent="0.25">
      <c r="C33">
        <v>2023</v>
      </c>
      <c r="D33">
        <f>C33+1</f>
        <v>2024</v>
      </c>
      <c r="E33">
        <f t="shared" ref="E33:AG33" si="1">D33+1</f>
        <v>2025</v>
      </c>
      <c r="F33">
        <f t="shared" si="1"/>
        <v>2026</v>
      </c>
      <c r="G33">
        <f t="shared" si="1"/>
        <v>2027</v>
      </c>
      <c r="H33">
        <f t="shared" si="1"/>
        <v>2028</v>
      </c>
      <c r="I33">
        <f t="shared" si="1"/>
        <v>2029</v>
      </c>
      <c r="J33">
        <f t="shared" si="1"/>
        <v>2030</v>
      </c>
      <c r="K33">
        <f t="shared" si="1"/>
        <v>2031</v>
      </c>
      <c r="L33">
        <f t="shared" si="1"/>
        <v>2032</v>
      </c>
      <c r="M33">
        <f t="shared" si="1"/>
        <v>2033</v>
      </c>
      <c r="N33">
        <f t="shared" si="1"/>
        <v>2034</v>
      </c>
      <c r="O33">
        <f t="shared" si="1"/>
        <v>2035</v>
      </c>
      <c r="P33">
        <f t="shared" si="1"/>
        <v>2036</v>
      </c>
      <c r="Q33">
        <f t="shared" si="1"/>
        <v>2037</v>
      </c>
      <c r="R33">
        <f t="shared" si="1"/>
        <v>2038</v>
      </c>
      <c r="S33">
        <f t="shared" si="1"/>
        <v>2039</v>
      </c>
      <c r="T33">
        <f t="shared" si="1"/>
        <v>2040</v>
      </c>
      <c r="U33">
        <f t="shared" si="1"/>
        <v>2041</v>
      </c>
      <c r="V33">
        <f t="shared" si="1"/>
        <v>2042</v>
      </c>
      <c r="W33">
        <f t="shared" si="1"/>
        <v>2043</v>
      </c>
      <c r="X33">
        <f t="shared" si="1"/>
        <v>2044</v>
      </c>
      <c r="Y33">
        <f t="shared" si="1"/>
        <v>2045</v>
      </c>
      <c r="Z33">
        <f t="shared" si="1"/>
        <v>2046</v>
      </c>
      <c r="AA33">
        <f t="shared" si="1"/>
        <v>2047</v>
      </c>
      <c r="AB33">
        <f t="shared" si="1"/>
        <v>2048</v>
      </c>
      <c r="AC33">
        <f t="shared" si="1"/>
        <v>2049</v>
      </c>
      <c r="AD33">
        <f t="shared" si="1"/>
        <v>2050</v>
      </c>
      <c r="AE33">
        <f t="shared" si="1"/>
        <v>2051</v>
      </c>
      <c r="AF33">
        <f t="shared" si="1"/>
        <v>2052</v>
      </c>
      <c r="AG33">
        <f t="shared" si="1"/>
        <v>2053</v>
      </c>
      <c r="AH33">
        <f t="shared" ref="AH33:AI33" si="2">AG33+1</f>
        <v>2054</v>
      </c>
      <c r="AI33">
        <f t="shared" si="2"/>
        <v>2055</v>
      </c>
    </row>
    <row r="34" spans="1:35" x14ac:dyDescent="0.25">
      <c r="A34" t="s">
        <v>24</v>
      </c>
      <c r="C34" s="2" t="e">
        <f>IF(C40&lt;0,0,#REF!)</f>
        <v>#DIV/0!</v>
      </c>
      <c r="D34" s="2" t="e">
        <f t="shared" ref="D34:E34" si="3">IF(D40&lt;0,0,A4)</f>
        <v>#DIV/0!</v>
      </c>
      <c r="E34" s="2" t="e">
        <f t="shared" si="3"/>
        <v>#DIV/0!</v>
      </c>
      <c r="F34" s="2">
        <f>IF(F40&lt;0,0,$C$4)</f>
        <v>0</v>
      </c>
      <c r="G34" s="2">
        <f>IF(G40&lt;0,0,$C$4)</f>
        <v>0</v>
      </c>
      <c r="H34" s="2">
        <f t="shared" ref="H34:Y34" si="4">IF(H40&lt;0,0,$C$4)</f>
        <v>0</v>
      </c>
      <c r="I34" s="2">
        <f t="shared" si="4"/>
        <v>0</v>
      </c>
      <c r="J34" s="2">
        <f t="shared" si="4"/>
        <v>0</v>
      </c>
      <c r="K34" s="2">
        <f t="shared" si="4"/>
        <v>0</v>
      </c>
      <c r="L34" s="2">
        <f t="shared" si="4"/>
        <v>0</v>
      </c>
      <c r="M34" s="2">
        <f t="shared" si="4"/>
        <v>0</v>
      </c>
      <c r="N34" s="2">
        <f t="shared" si="4"/>
        <v>0</v>
      </c>
      <c r="O34" s="2">
        <f t="shared" si="4"/>
        <v>0</v>
      </c>
      <c r="P34" s="2">
        <f t="shared" si="4"/>
        <v>0</v>
      </c>
      <c r="Q34" s="2">
        <f t="shared" si="4"/>
        <v>0</v>
      </c>
      <c r="R34" s="2">
        <f t="shared" si="4"/>
        <v>0</v>
      </c>
      <c r="S34" s="2">
        <f t="shared" si="4"/>
        <v>0</v>
      </c>
      <c r="T34" s="2">
        <f t="shared" si="4"/>
        <v>0</v>
      </c>
      <c r="U34" s="2">
        <f t="shared" si="4"/>
        <v>0</v>
      </c>
      <c r="V34" s="2">
        <f t="shared" si="4"/>
        <v>0</v>
      </c>
      <c r="W34" s="2">
        <f t="shared" si="4"/>
        <v>0</v>
      </c>
      <c r="X34" s="2">
        <f t="shared" si="4"/>
        <v>0</v>
      </c>
      <c r="Y34" s="2">
        <f t="shared" si="4"/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</row>
    <row r="35" spans="1:35" x14ac:dyDescent="0.25">
      <c r="A35" t="s">
        <v>20</v>
      </c>
      <c r="B35" t="s">
        <v>5</v>
      </c>
      <c r="C35" t="e">
        <f t="shared" ref="C35:E35" si="5">IF(C40&lt;1,0,$C$3*365*24*C$34)</f>
        <v>#DIV/0!</v>
      </c>
      <c r="D35" t="e">
        <f t="shared" si="5"/>
        <v>#DIV/0!</v>
      </c>
      <c r="E35" t="e">
        <f t="shared" si="5"/>
        <v>#DIV/0!</v>
      </c>
      <c r="F35">
        <f>IF(F40&lt;0,0,$C$3*365*24*F$34)</f>
        <v>0</v>
      </c>
      <c r="G35">
        <f>IF(G40&lt;0,0,$C$3*365*24*G$34)</f>
        <v>0</v>
      </c>
      <c r="H35">
        <f t="shared" ref="H35:AI35" si="6">$C$3*365*24*H$34</f>
        <v>0</v>
      </c>
      <c r="I35">
        <f t="shared" si="6"/>
        <v>0</v>
      </c>
      <c r="J35">
        <f t="shared" si="6"/>
        <v>0</v>
      </c>
      <c r="K35">
        <f t="shared" si="6"/>
        <v>0</v>
      </c>
      <c r="L35">
        <f t="shared" si="6"/>
        <v>0</v>
      </c>
      <c r="M35">
        <f t="shared" si="6"/>
        <v>0</v>
      </c>
      <c r="N35">
        <f t="shared" si="6"/>
        <v>0</v>
      </c>
      <c r="O35">
        <f t="shared" si="6"/>
        <v>0</v>
      </c>
      <c r="P35">
        <f t="shared" si="6"/>
        <v>0</v>
      </c>
      <c r="Q35">
        <f t="shared" si="6"/>
        <v>0</v>
      </c>
      <c r="R35">
        <f t="shared" si="6"/>
        <v>0</v>
      </c>
      <c r="S35">
        <f t="shared" si="6"/>
        <v>0</v>
      </c>
      <c r="T35">
        <f t="shared" si="6"/>
        <v>0</v>
      </c>
      <c r="U35">
        <f t="shared" si="6"/>
        <v>0</v>
      </c>
      <c r="V35">
        <f t="shared" si="6"/>
        <v>0</v>
      </c>
      <c r="W35">
        <f t="shared" si="6"/>
        <v>0</v>
      </c>
      <c r="X35">
        <f t="shared" si="6"/>
        <v>0</v>
      </c>
      <c r="Y35">
        <f t="shared" si="6"/>
        <v>0</v>
      </c>
      <c r="Z35">
        <f t="shared" si="6"/>
        <v>0</v>
      </c>
      <c r="AA35">
        <f t="shared" si="6"/>
        <v>0</v>
      </c>
      <c r="AB35">
        <f t="shared" si="6"/>
        <v>0</v>
      </c>
      <c r="AC35">
        <f t="shared" si="6"/>
        <v>0</v>
      </c>
      <c r="AD35">
        <f t="shared" si="6"/>
        <v>0</v>
      </c>
      <c r="AE35">
        <f t="shared" si="6"/>
        <v>0</v>
      </c>
      <c r="AF35">
        <f t="shared" si="6"/>
        <v>0</v>
      </c>
      <c r="AG35">
        <f t="shared" si="6"/>
        <v>0</v>
      </c>
      <c r="AH35">
        <f t="shared" si="6"/>
        <v>0</v>
      </c>
      <c r="AI35">
        <f t="shared" si="6"/>
        <v>0</v>
      </c>
    </row>
    <row r="36" spans="1:35" x14ac:dyDescent="0.25">
      <c r="A36" t="s">
        <v>21</v>
      </c>
      <c r="B36" t="s">
        <v>93</v>
      </c>
      <c r="F36" s="3">
        <f>C29</f>
        <v>0</v>
      </c>
      <c r="G36">
        <f>F36</f>
        <v>0</v>
      </c>
      <c r="H36">
        <f t="shared" ref="H36:Y36" si="7">G36</f>
        <v>0</v>
      </c>
      <c r="I36">
        <f t="shared" si="7"/>
        <v>0</v>
      </c>
      <c r="J36">
        <f t="shared" si="7"/>
        <v>0</v>
      </c>
      <c r="K36">
        <f t="shared" si="7"/>
        <v>0</v>
      </c>
      <c r="L36">
        <f t="shared" si="7"/>
        <v>0</v>
      </c>
      <c r="M36">
        <f t="shared" si="7"/>
        <v>0</v>
      </c>
      <c r="N36">
        <f t="shared" si="7"/>
        <v>0</v>
      </c>
      <c r="O36">
        <f t="shared" si="7"/>
        <v>0</v>
      </c>
      <c r="P36">
        <f t="shared" si="7"/>
        <v>0</v>
      </c>
      <c r="Q36">
        <f t="shared" si="7"/>
        <v>0</v>
      </c>
      <c r="R36">
        <f t="shared" si="7"/>
        <v>0</v>
      </c>
      <c r="S36">
        <f t="shared" si="7"/>
        <v>0</v>
      </c>
      <c r="T36">
        <f t="shared" si="7"/>
        <v>0</v>
      </c>
      <c r="U36">
        <f t="shared" si="7"/>
        <v>0</v>
      </c>
      <c r="V36">
        <f t="shared" si="7"/>
        <v>0</v>
      </c>
      <c r="W36">
        <f t="shared" si="7"/>
        <v>0</v>
      </c>
      <c r="X36">
        <f t="shared" si="7"/>
        <v>0</v>
      </c>
      <c r="Y36">
        <f t="shared" si="7"/>
        <v>0</v>
      </c>
      <c r="Z36">
        <f t="shared" ref="Z36" si="8">Y36</f>
        <v>0</v>
      </c>
      <c r="AA36">
        <f t="shared" ref="AA36" si="9">Z36</f>
        <v>0</v>
      </c>
      <c r="AB36">
        <f t="shared" ref="AB36" si="10">AA36</f>
        <v>0</v>
      </c>
      <c r="AC36">
        <f t="shared" ref="AC36" si="11">AB36</f>
        <v>0</v>
      </c>
      <c r="AD36">
        <f t="shared" ref="AD36" si="12">AC36</f>
        <v>0</v>
      </c>
      <c r="AE36">
        <f t="shared" ref="AE36" si="13">AD36</f>
        <v>0</v>
      </c>
      <c r="AF36">
        <f t="shared" ref="AF36" si="14">AE36</f>
        <v>0</v>
      </c>
      <c r="AG36">
        <f t="shared" ref="AG36" si="15">AF36</f>
        <v>0</v>
      </c>
      <c r="AH36">
        <f t="shared" ref="AH36" si="16">AG36</f>
        <v>0</v>
      </c>
      <c r="AI36">
        <f t="shared" ref="AI36" si="17">AH36</f>
        <v>0</v>
      </c>
    </row>
    <row r="37" spans="1:35" x14ac:dyDescent="0.25">
      <c r="A37" t="s">
        <v>22</v>
      </c>
      <c r="B37" t="s">
        <v>94</v>
      </c>
      <c r="F37" s="4">
        <f>F35*F36/1000000</f>
        <v>0</v>
      </c>
      <c r="G37" s="4">
        <f t="shared" ref="G37:Y37" si="18">G35*G36/1000000</f>
        <v>0</v>
      </c>
      <c r="H37" s="4">
        <f t="shared" si="18"/>
        <v>0</v>
      </c>
      <c r="I37" s="4">
        <f t="shared" si="18"/>
        <v>0</v>
      </c>
      <c r="J37" s="4">
        <f t="shared" si="18"/>
        <v>0</v>
      </c>
      <c r="K37" s="4">
        <f t="shared" si="18"/>
        <v>0</v>
      </c>
      <c r="L37" s="4">
        <f t="shared" si="18"/>
        <v>0</v>
      </c>
      <c r="M37" s="4">
        <f t="shared" si="18"/>
        <v>0</v>
      </c>
      <c r="N37" s="4">
        <f t="shared" si="18"/>
        <v>0</v>
      </c>
      <c r="O37" s="4">
        <f t="shared" si="18"/>
        <v>0</v>
      </c>
      <c r="P37" s="4">
        <f t="shared" si="18"/>
        <v>0</v>
      </c>
      <c r="Q37" s="4">
        <f t="shared" si="18"/>
        <v>0</v>
      </c>
      <c r="R37" s="4">
        <f t="shared" si="18"/>
        <v>0</v>
      </c>
      <c r="S37" s="4">
        <f t="shared" si="18"/>
        <v>0</v>
      </c>
      <c r="T37" s="4">
        <f t="shared" si="18"/>
        <v>0</v>
      </c>
      <c r="U37" s="4">
        <f t="shared" si="18"/>
        <v>0</v>
      </c>
      <c r="V37" s="4">
        <f t="shared" si="18"/>
        <v>0</v>
      </c>
      <c r="W37" s="4">
        <f t="shared" si="18"/>
        <v>0</v>
      </c>
      <c r="X37" s="4">
        <f t="shared" si="18"/>
        <v>0</v>
      </c>
      <c r="Y37" s="4">
        <f t="shared" si="18"/>
        <v>0</v>
      </c>
      <c r="Z37" s="4">
        <f t="shared" ref="Z37:AG37" si="19">Z35*Z36/1000000</f>
        <v>0</v>
      </c>
      <c r="AA37" s="4">
        <f t="shared" si="19"/>
        <v>0</v>
      </c>
      <c r="AB37" s="4">
        <f t="shared" si="19"/>
        <v>0</v>
      </c>
      <c r="AC37" s="4">
        <f t="shared" si="19"/>
        <v>0</v>
      </c>
      <c r="AD37" s="4">
        <f t="shared" si="19"/>
        <v>0</v>
      </c>
      <c r="AE37" s="4">
        <f t="shared" si="19"/>
        <v>0</v>
      </c>
      <c r="AF37" s="4">
        <f t="shared" si="19"/>
        <v>0</v>
      </c>
      <c r="AG37" s="4">
        <f t="shared" si="19"/>
        <v>0</v>
      </c>
      <c r="AH37" s="4">
        <f t="shared" ref="AH37:AI37" si="20">AH35*AH36/1000000</f>
        <v>0</v>
      </c>
      <c r="AI37" s="4">
        <f t="shared" si="20"/>
        <v>0</v>
      </c>
    </row>
    <row r="38" spans="1:35" x14ac:dyDescent="0.25">
      <c r="A38" t="s">
        <v>87</v>
      </c>
      <c r="B38" t="s">
        <v>94</v>
      </c>
      <c r="F38" s="4">
        <f>C30*C3/1000</f>
        <v>0</v>
      </c>
      <c r="G38" s="4">
        <f>F38</f>
        <v>0</v>
      </c>
      <c r="H38" s="4">
        <f t="shared" ref="H38:Y38" si="21">G38</f>
        <v>0</v>
      </c>
      <c r="I38" s="4">
        <f t="shared" si="21"/>
        <v>0</v>
      </c>
      <c r="J38" s="4">
        <f t="shared" si="21"/>
        <v>0</v>
      </c>
      <c r="K38" s="4">
        <f t="shared" si="21"/>
        <v>0</v>
      </c>
      <c r="L38" s="4">
        <f t="shared" si="21"/>
        <v>0</v>
      </c>
      <c r="M38" s="4">
        <f t="shared" si="21"/>
        <v>0</v>
      </c>
      <c r="N38" s="4">
        <f t="shared" si="21"/>
        <v>0</v>
      </c>
      <c r="O38" s="4">
        <f t="shared" si="21"/>
        <v>0</v>
      </c>
      <c r="P38" s="4">
        <f t="shared" si="21"/>
        <v>0</v>
      </c>
      <c r="Q38" s="4">
        <f t="shared" si="21"/>
        <v>0</v>
      </c>
      <c r="R38" s="4">
        <f t="shared" si="21"/>
        <v>0</v>
      </c>
      <c r="S38" s="4">
        <f t="shared" si="21"/>
        <v>0</v>
      </c>
      <c r="T38" s="4">
        <f t="shared" si="21"/>
        <v>0</v>
      </c>
      <c r="U38" s="4">
        <f t="shared" si="21"/>
        <v>0</v>
      </c>
      <c r="V38" s="4">
        <f t="shared" si="21"/>
        <v>0</v>
      </c>
      <c r="W38" s="4">
        <f t="shared" si="21"/>
        <v>0</v>
      </c>
      <c r="X38" s="4">
        <f t="shared" si="21"/>
        <v>0</v>
      </c>
      <c r="Y38" s="4">
        <f t="shared" si="21"/>
        <v>0</v>
      </c>
      <c r="Z38" s="4">
        <f t="shared" ref="Z38" si="22">Y38</f>
        <v>0</v>
      </c>
      <c r="AA38" s="4">
        <f t="shared" ref="AA38" si="23">Z38</f>
        <v>0</v>
      </c>
      <c r="AB38" s="4">
        <f t="shared" ref="AB38" si="24">AA38</f>
        <v>0</v>
      </c>
      <c r="AC38" s="4">
        <f t="shared" ref="AC38" si="25">AB38</f>
        <v>0</v>
      </c>
      <c r="AD38" s="4">
        <f t="shared" ref="AD38" si="26">AC38</f>
        <v>0</v>
      </c>
      <c r="AE38" s="4">
        <f t="shared" ref="AE38" si="27">AD38</f>
        <v>0</v>
      </c>
      <c r="AF38" s="4">
        <f t="shared" ref="AF38" si="28">AE38</f>
        <v>0</v>
      </c>
      <c r="AG38" s="4">
        <f t="shared" ref="AG38" si="29">AF38</f>
        <v>0</v>
      </c>
      <c r="AH38" s="4">
        <f t="shared" ref="AH38" si="30">AG38</f>
        <v>0</v>
      </c>
      <c r="AI38" s="4">
        <f t="shared" ref="AI38" si="31">AH38</f>
        <v>0</v>
      </c>
    </row>
    <row r="39" spans="1:35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35" x14ac:dyDescent="0.25">
      <c r="A40" t="s">
        <v>25</v>
      </c>
      <c r="B40" t="s">
        <v>94</v>
      </c>
      <c r="C40" s="4" t="e">
        <f>C41/C8</f>
        <v>#DIV/0!</v>
      </c>
      <c r="D40" s="4" t="e">
        <f>C40</f>
        <v>#DIV/0!</v>
      </c>
      <c r="E40" s="4" t="e">
        <f>C40</f>
        <v>#DIV/0!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</row>
    <row r="41" spans="1:35" x14ac:dyDescent="0.25">
      <c r="A41" t="s">
        <v>26</v>
      </c>
      <c r="B41" t="s">
        <v>94</v>
      </c>
      <c r="C41" s="4">
        <f>E19*-1</f>
        <v>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35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35" x14ac:dyDescent="0.25">
      <c r="A43" t="s">
        <v>31</v>
      </c>
      <c r="B43" t="s">
        <v>94</v>
      </c>
      <c r="C43" s="4" t="e">
        <f t="shared" ref="C43:E43" si="32">IF(C34=0,0,C35*$C$21/1000000*-1)</f>
        <v>#DIV/0!</v>
      </c>
      <c r="D43" s="4" t="e">
        <f t="shared" si="32"/>
        <v>#DIV/0!</v>
      </c>
      <c r="E43" s="4" t="e">
        <f t="shared" si="32"/>
        <v>#DIV/0!</v>
      </c>
      <c r="F43" s="4">
        <f>IF(F34=0,0,F35*$C$21/1000000*-1)</f>
        <v>0</v>
      </c>
      <c r="G43" s="4">
        <f t="shared" ref="G43:Y43" si="33">IF(G34=0,0,G35*$C$21/1000000*-1)</f>
        <v>0</v>
      </c>
      <c r="H43" s="4">
        <f t="shared" si="33"/>
        <v>0</v>
      </c>
      <c r="I43" s="4">
        <f t="shared" si="33"/>
        <v>0</v>
      </c>
      <c r="J43" s="4">
        <f t="shared" si="33"/>
        <v>0</v>
      </c>
      <c r="K43" s="4">
        <f t="shared" si="33"/>
        <v>0</v>
      </c>
      <c r="L43" s="4">
        <f t="shared" si="33"/>
        <v>0</v>
      </c>
      <c r="M43" s="4">
        <f t="shared" si="33"/>
        <v>0</v>
      </c>
      <c r="N43" s="4">
        <f t="shared" si="33"/>
        <v>0</v>
      </c>
      <c r="O43" s="4">
        <f t="shared" si="33"/>
        <v>0</v>
      </c>
      <c r="P43" s="4">
        <f t="shared" si="33"/>
        <v>0</v>
      </c>
      <c r="Q43" s="4">
        <f t="shared" si="33"/>
        <v>0</v>
      </c>
      <c r="R43" s="4">
        <f t="shared" si="33"/>
        <v>0</v>
      </c>
      <c r="S43" s="4">
        <f t="shared" si="33"/>
        <v>0</v>
      </c>
      <c r="T43" s="4">
        <f t="shared" si="33"/>
        <v>0</v>
      </c>
      <c r="U43" s="4">
        <f t="shared" si="33"/>
        <v>0</v>
      </c>
      <c r="V43" s="4">
        <f t="shared" si="33"/>
        <v>0</v>
      </c>
      <c r="W43" s="4">
        <f t="shared" si="33"/>
        <v>0</v>
      </c>
      <c r="X43" s="4">
        <f t="shared" si="33"/>
        <v>0</v>
      </c>
      <c r="Y43" s="4">
        <f t="shared" si="33"/>
        <v>0</v>
      </c>
      <c r="Z43" s="4">
        <f t="shared" ref="Z43:AI43" si="34">IF(Z34=0,0,Z35*$C$21/1000000*-1)</f>
        <v>0</v>
      </c>
      <c r="AA43" s="4">
        <f t="shared" si="34"/>
        <v>0</v>
      </c>
      <c r="AB43" s="4">
        <f t="shared" si="34"/>
        <v>0</v>
      </c>
      <c r="AC43" s="4">
        <f t="shared" si="34"/>
        <v>0</v>
      </c>
      <c r="AD43" s="4">
        <f t="shared" si="34"/>
        <v>0</v>
      </c>
      <c r="AE43" s="4">
        <f t="shared" si="34"/>
        <v>0</v>
      </c>
      <c r="AF43" s="4">
        <f t="shared" si="34"/>
        <v>0</v>
      </c>
      <c r="AG43" s="4">
        <f t="shared" si="34"/>
        <v>0</v>
      </c>
      <c r="AH43" s="4">
        <f t="shared" si="34"/>
        <v>0</v>
      </c>
      <c r="AI43" s="4">
        <f t="shared" si="34"/>
        <v>0</v>
      </c>
    </row>
    <row r="44" spans="1:35" x14ac:dyDescent="0.25">
      <c r="A44" t="s">
        <v>28</v>
      </c>
      <c r="B44" t="s">
        <v>94</v>
      </c>
      <c r="C44" s="4" t="e">
        <f t="shared" ref="C44:E44" si="35">IF(C34=0,0,$C$20*$C$3/1000*-1)</f>
        <v>#DIV/0!</v>
      </c>
      <c r="D44" s="4" t="e">
        <f t="shared" si="35"/>
        <v>#DIV/0!</v>
      </c>
      <c r="E44" s="4" t="e">
        <f t="shared" si="35"/>
        <v>#DIV/0!</v>
      </c>
      <c r="F44" s="4">
        <f>IF(F34=0,0,$C$20*$C$3/1000*-1)</f>
        <v>0</v>
      </c>
      <c r="G44" s="4">
        <f>IF(G34=0,0,$C$20*$C$3/1000*-1)</f>
        <v>0</v>
      </c>
      <c r="H44" s="4">
        <f t="shared" ref="H44:Y44" si="36">IF(H34=0,0,$C$20*$C$3/1000*-1)</f>
        <v>0</v>
      </c>
      <c r="I44" s="4">
        <f t="shared" si="36"/>
        <v>0</v>
      </c>
      <c r="J44" s="4">
        <f t="shared" si="36"/>
        <v>0</v>
      </c>
      <c r="K44" s="4">
        <f t="shared" si="36"/>
        <v>0</v>
      </c>
      <c r="L44" s="4">
        <f t="shared" si="36"/>
        <v>0</v>
      </c>
      <c r="M44" s="4">
        <f t="shared" si="36"/>
        <v>0</v>
      </c>
      <c r="N44" s="4">
        <f t="shared" si="36"/>
        <v>0</v>
      </c>
      <c r="O44" s="4">
        <f t="shared" si="36"/>
        <v>0</v>
      </c>
      <c r="P44" s="4">
        <f t="shared" si="36"/>
        <v>0</v>
      </c>
      <c r="Q44" s="4">
        <f t="shared" si="36"/>
        <v>0</v>
      </c>
      <c r="R44" s="4">
        <f t="shared" si="36"/>
        <v>0</v>
      </c>
      <c r="S44" s="4">
        <f t="shared" si="36"/>
        <v>0</v>
      </c>
      <c r="T44" s="4">
        <f t="shared" si="36"/>
        <v>0</v>
      </c>
      <c r="U44" s="4">
        <f t="shared" si="36"/>
        <v>0</v>
      </c>
      <c r="V44" s="4">
        <f t="shared" si="36"/>
        <v>0</v>
      </c>
      <c r="W44" s="4">
        <f t="shared" si="36"/>
        <v>0</v>
      </c>
      <c r="X44" s="4">
        <f t="shared" si="36"/>
        <v>0</v>
      </c>
      <c r="Y44" s="4">
        <f t="shared" si="36"/>
        <v>0</v>
      </c>
      <c r="Z44" s="4">
        <f t="shared" ref="Z44:AI44" si="37">IF(Z34=0,0,$C$20*$C$3/1000*-1)</f>
        <v>0</v>
      </c>
      <c r="AA44" s="4">
        <f t="shared" si="37"/>
        <v>0</v>
      </c>
      <c r="AB44" s="4">
        <f t="shared" si="37"/>
        <v>0</v>
      </c>
      <c r="AC44" s="4">
        <f t="shared" si="37"/>
        <v>0</v>
      </c>
      <c r="AD44" s="4">
        <f t="shared" si="37"/>
        <v>0</v>
      </c>
      <c r="AE44" s="4">
        <f t="shared" si="37"/>
        <v>0</v>
      </c>
      <c r="AF44" s="4">
        <f t="shared" si="37"/>
        <v>0</v>
      </c>
      <c r="AG44" s="4">
        <f t="shared" si="37"/>
        <v>0</v>
      </c>
      <c r="AH44" s="4">
        <f t="shared" si="37"/>
        <v>0</v>
      </c>
      <c r="AI44" s="4">
        <f t="shared" si="37"/>
        <v>0</v>
      </c>
    </row>
    <row r="45" spans="1:35" x14ac:dyDescent="0.25">
      <c r="A45" t="s">
        <v>32</v>
      </c>
      <c r="B45" t="s">
        <v>94</v>
      </c>
      <c r="C45" s="4" t="e">
        <f t="shared" ref="C45:E45" si="38">$C$22*(C35/$C$12)/1000000*-1</f>
        <v>#DIV/0!</v>
      </c>
      <c r="D45" s="4" t="e">
        <f t="shared" si="38"/>
        <v>#DIV/0!</v>
      </c>
      <c r="E45" s="4" t="e">
        <f t="shared" si="38"/>
        <v>#DIV/0!</v>
      </c>
      <c r="F45" s="4" t="e">
        <f>$C$22*(F35/$C$12)/1000000*-1</f>
        <v>#DIV/0!</v>
      </c>
      <c r="G45" s="4" t="e">
        <f t="shared" ref="G45:Y45" si="39">$C$22*(G35/$C$12)/1000000*-1</f>
        <v>#DIV/0!</v>
      </c>
      <c r="H45" s="4" t="e">
        <f t="shared" si="39"/>
        <v>#DIV/0!</v>
      </c>
      <c r="I45" s="4" t="e">
        <f t="shared" si="39"/>
        <v>#DIV/0!</v>
      </c>
      <c r="J45" s="4" t="e">
        <f t="shared" si="39"/>
        <v>#DIV/0!</v>
      </c>
      <c r="K45" s="4" t="e">
        <f t="shared" si="39"/>
        <v>#DIV/0!</v>
      </c>
      <c r="L45" s="4" t="e">
        <f t="shared" si="39"/>
        <v>#DIV/0!</v>
      </c>
      <c r="M45" s="4" t="e">
        <f t="shared" si="39"/>
        <v>#DIV/0!</v>
      </c>
      <c r="N45" s="4" t="e">
        <f t="shared" si="39"/>
        <v>#DIV/0!</v>
      </c>
      <c r="O45" s="4" t="e">
        <f t="shared" si="39"/>
        <v>#DIV/0!</v>
      </c>
      <c r="P45" s="4" t="e">
        <f t="shared" si="39"/>
        <v>#DIV/0!</v>
      </c>
      <c r="Q45" s="4" t="e">
        <f t="shared" si="39"/>
        <v>#DIV/0!</v>
      </c>
      <c r="R45" s="4" t="e">
        <f t="shared" si="39"/>
        <v>#DIV/0!</v>
      </c>
      <c r="S45" s="4" t="e">
        <f t="shared" si="39"/>
        <v>#DIV/0!</v>
      </c>
      <c r="T45" s="4" t="e">
        <f t="shared" si="39"/>
        <v>#DIV/0!</v>
      </c>
      <c r="U45" s="4" t="e">
        <f t="shared" si="39"/>
        <v>#DIV/0!</v>
      </c>
      <c r="V45" s="4" t="e">
        <f t="shared" si="39"/>
        <v>#DIV/0!</v>
      </c>
      <c r="W45" s="4" t="e">
        <f t="shared" si="39"/>
        <v>#DIV/0!</v>
      </c>
      <c r="X45" s="4" t="e">
        <f t="shared" si="39"/>
        <v>#DIV/0!</v>
      </c>
      <c r="Y45" s="4" t="e">
        <f t="shared" si="39"/>
        <v>#DIV/0!</v>
      </c>
      <c r="Z45" s="4" t="e">
        <f t="shared" ref="Z45:AI45" si="40">$C$22*(Z35/$C$12)/1000000*-1</f>
        <v>#DIV/0!</v>
      </c>
      <c r="AA45" s="4" t="e">
        <f t="shared" si="40"/>
        <v>#DIV/0!</v>
      </c>
      <c r="AB45" s="4" t="e">
        <f t="shared" si="40"/>
        <v>#DIV/0!</v>
      </c>
      <c r="AC45" s="4" t="e">
        <f t="shared" si="40"/>
        <v>#DIV/0!</v>
      </c>
      <c r="AD45" s="4" t="e">
        <f t="shared" si="40"/>
        <v>#DIV/0!</v>
      </c>
      <c r="AE45" s="4" t="e">
        <f t="shared" si="40"/>
        <v>#DIV/0!</v>
      </c>
      <c r="AF45" s="4" t="e">
        <f t="shared" si="40"/>
        <v>#DIV/0!</v>
      </c>
      <c r="AG45" s="4" t="e">
        <f t="shared" si="40"/>
        <v>#DIV/0!</v>
      </c>
      <c r="AH45" s="4" t="e">
        <f t="shared" si="40"/>
        <v>#DIV/0!</v>
      </c>
      <c r="AI45" s="4" t="e">
        <f t="shared" si="40"/>
        <v>#DIV/0!</v>
      </c>
    </row>
    <row r="46" spans="1:35" x14ac:dyDescent="0.25">
      <c r="A46" t="s">
        <v>86</v>
      </c>
      <c r="B46" t="s">
        <v>94</v>
      </c>
      <c r="C46" s="4" t="e">
        <f t="shared" ref="C46:E46" si="41">(C35/$C$12)*$C$25*$C$24/1000000*-1</f>
        <v>#DIV/0!</v>
      </c>
      <c r="D46" s="4" t="e">
        <f t="shared" si="41"/>
        <v>#DIV/0!</v>
      </c>
      <c r="E46" s="4" t="e">
        <f t="shared" si="41"/>
        <v>#DIV/0!</v>
      </c>
      <c r="F46" s="4" t="e">
        <f>(F35/$C$12)*$C$25*$C$24/1000000*-1</f>
        <v>#DIV/0!</v>
      </c>
      <c r="G46" s="4" t="e">
        <f t="shared" ref="G46:Y46" si="42">(G35/$C$12)*$C$25*$C$24/1000000*-1</f>
        <v>#DIV/0!</v>
      </c>
      <c r="H46" s="4" t="e">
        <f t="shared" si="42"/>
        <v>#DIV/0!</v>
      </c>
      <c r="I46" s="4" t="e">
        <f t="shared" si="42"/>
        <v>#DIV/0!</v>
      </c>
      <c r="J46" s="4" t="e">
        <f t="shared" si="42"/>
        <v>#DIV/0!</v>
      </c>
      <c r="K46" s="4" t="e">
        <f t="shared" si="42"/>
        <v>#DIV/0!</v>
      </c>
      <c r="L46" s="4" t="e">
        <f t="shared" si="42"/>
        <v>#DIV/0!</v>
      </c>
      <c r="M46" s="4" t="e">
        <f t="shared" si="42"/>
        <v>#DIV/0!</v>
      </c>
      <c r="N46" s="4" t="e">
        <f t="shared" si="42"/>
        <v>#DIV/0!</v>
      </c>
      <c r="O46" s="4" t="e">
        <f t="shared" si="42"/>
        <v>#DIV/0!</v>
      </c>
      <c r="P46" s="4" t="e">
        <f t="shared" si="42"/>
        <v>#DIV/0!</v>
      </c>
      <c r="Q46" s="4" t="e">
        <f t="shared" si="42"/>
        <v>#DIV/0!</v>
      </c>
      <c r="R46" s="4" t="e">
        <f t="shared" si="42"/>
        <v>#DIV/0!</v>
      </c>
      <c r="S46" s="4" t="e">
        <f t="shared" si="42"/>
        <v>#DIV/0!</v>
      </c>
      <c r="T46" s="4" t="e">
        <f t="shared" si="42"/>
        <v>#DIV/0!</v>
      </c>
      <c r="U46" s="4" t="e">
        <f t="shared" si="42"/>
        <v>#DIV/0!</v>
      </c>
      <c r="V46" s="4" t="e">
        <f t="shared" si="42"/>
        <v>#DIV/0!</v>
      </c>
      <c r="W46" s="4" t="e">
        <f t="shared" si="42"/>
        <v>#DIV/0!</v>
      </c>
      <c r="X46" s="4" t="e">
        <f t="shared" si="42"/>
        <v>#DIV/0!</v>
      </c>
      <c r="Y46" s="4" t="e">
        <f t="shared" si="42"/>
        <v>#DIV/0!</v>
      </c>
      <c r="Z46" s="4" t="e">
        <f t="shared" ref="Z46:AI46" si="43">(Z35/$C$12)*$C$25*$C$24/1000000*-1</f>
        <v>#DIV/0!</v>
      </c>
      <c r="AA46" s="4" t="e">
        <f t="shared" si="43"/>
        <v>#DIV/0!</v>
      </c>
      <c r="AB46" s="4" t="e">
        <f t="shared" si="43"/>
        <v>#DIV/0!</v>
      </c>
      <c r="AC46" s="4" t="e">
        <f t="shared" si="43"/>
        <v>#DIV/0!</v>
      </c>
      <c r="AD46" s="4" t="e">
        <f t="shared" si="43"/>
        <v>#DIV/0!</v>
      </c>
      <c r="AE46" s="4" t="e">
        <f t="shared" si="43"/>
        <v>#DIV/0!</v>
      </c>
      <c r="AF46" s="4" t="e">
        <f t="shared" si="43"/>
        <v>#DIV/0!</v>
      </c>
      <c r="AG46" s="4" t="e">
        <f t="shared" si="43"/>
        <v>#DIV/0!</v>
      </c>
      <c r="AH46" s="4" t="e">
        <f t="shared" si="43"/>
        <v>#DIV/0!</v>
      </c>
      <c r="AI46" s="4" t="e">
        <f t="shared" si="43"/>
        <v>#DIV/0!</v>
      </c>
    </row>
    <row r="47" spans="1:35" x14ac:dyDescent="0.25">
      <c r="A47" t="s">
        <v>33</v>
      </c>
      <c r="B47" t="s">
        <v>94</v>
      </c>
      <c r="C47" s="4" t="e">
        <f t="shared" ref="C47:E47" si="44">SUM(C43:C46)</f>
        <v>#DIV/0!</v>
      </c>
      <c r="D47" s="4" t="e">
        <f t="shared" si="44"/>
        <v>#DIV/0!</v>
      </c>
      <c r="E47" s="4" t="e">
        <f t="shared" si="44"/>
        <v>#DIV/0!</v>
      </c>
      <c r="F47" s="4" t="e">
        <f>SUM(F43:F46)</f>
        <v>#DIV/0!</v>
      </c>
      <c r="G47" s="4" t="e">
        <f t="shared" ref="G47:Y47" si="45">SUM(G43:G46)</f>
        <v>#DIV/0!</v>
      </c>
      <c r="H47" s="4" t="e">
        <f t="shared" si="45"/>
        <v>#DIV/0!</v>
      </c>
      <c r="I47" s="4" t="e">
        <f t="shared" si="45"/>
        <v>#DIV/0!</v>
      </c>
      <c r="J47" s="4" t="e">
        <f t="shared" si="45"/>
        <v>#DIV/0!</v>
      </c>
      <c r="K47" s="4" t="e">
        <f t="shared" si="45"/>
        <v>#DIV/0!</v>
      </c>
      <c r="L47" s="4" t="e">
        <f t="shared" si="45"/>
        <v>#DIV/0!</v>
      </c>
      <c r="M47" s="4" t="e">
        <f t="shared" si="45"/>
        <v>#DIV/0!</v>
      </c>
      <c r="N47" s="4" t="e">
        <f t="shared" si="45"/>
        <v>#DIV/0!</v>
      </c>
      <c r="O47" s="4" t="e">
        <f t="shared" si="45"/>
        <v>#DIV/0!</v>
      </c>
      <c r="P47" s="4" t="e">
        <f t="shared" si="45"/>
        <v>#DIV/0!</v>
      </c>
      <c r="Q47" s="4" t="e">
        <f t="shared" si="45"/>
        <v>#DIV/0!</v>
      </c>
      <c r="R47" s="4" t="e">
        <f t="shared" si="45"/>
        <v>#DIV/0!</v>
      </c>
      <c r="S47" s="4" t="e">
        <f t="shared" si="45"/>
        <v>#DIV/0!</v>
      </c>
      <c r="T47" s="4" t="e">
        <f t="shared" si="45"/>
        <v>#DIV/0!</v>
      </c>
      <c r="U47" s="4" t="e">
        <f t="shared" si="45"/>
        <v>#DIV/0!</v>
      </c>
      <c r="V47" s="4" t="e">
        <f t="shared" si="45"/>
        <v>#DIV/0!</v>
      </c>
      <c r="W47" s="4" t="e">
        <f t="shared" si="45"/>
        <v>#DIV/0!</v>
      </c>
      <c r="X47" s="4" t="e">
        <f t="shared" si="45"/>
        <v>#DIV/0!</v>
      </c>
      <c r="Y47" s="4" t="e">
        <f t="shared" si="45"/>
        <v>#DIV/0!</v>
      </c>
      <c r="Z47" s="4" t="e">
        <f t="shared" ref="Z47:AI47" si="46">SUM(Z43:Z46)</f>
        <v>#DIV/0!</v>
      </c>
      <c r="AA47" s="4" t="e">
        <f t="shared" si="46"/>
        <v>#DIV/0!</v>
      </c>
      <c r="AB47" s="4" t="e">
        <f t="shared" si="46"/>
        <v>#DIV/0!</v>
      </c>
      <c r="AC47" s="4" t="e">
        <f t="shared" si="46"/>
        <v>#DIV/0!</v>
      </c>
      <c r="AD47" s="4" t="e">
        <f t="shared" si="46"/>
        <v>#DIV/0!</v>
      </c>
      <c r="AE47" s="4" t="e">
        <f t="shared" si="46"/>
        <v>#DIV/0!</v>
      </c>
      <c r="AF47" s="4" t="e">
        <f t="shared" si="46"/>
        <v>#DIV/0!</v>
      </c>
      <c r="AG47" s="4" t="e">
        <f t="shared" si="46"/>
        <v>#DIV/0!</v>
      </c>
      <c r="AH47" s="4" t="e">
        <f t="shared" si="46"/>
        <v>#DIV/0!</v>
      </c>
      <c r="AI47" s="4" t="e">
        <f t="shared" si="46"/>
        <v>#DIV/0!</v>
      </c>
    </row>
    <row r="48" spans="1:35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x14ac:dyDescent="0.25">
      <c r="A49" t="s">
        <v>34</v>
      </c>
      <c r="B49" t="s">
        <v>94</v>
      </c>
      <c r="C49" s="4" t="e">
        <f t="shared" ref="C49:E49" si="47">C37+C38+C47</f>
        <v>#DIV/0!</v>
      </c>
      <c r="D49" s="4" t="e">
        <f t="shared" si="47"/>
        <v>#DIV/0!</v>
      </c>
      <c r="E49" s="4" t="e">
        <f t="shared" si="47"/>
        <v>#DIV/0!</v>
      </c>
      <c r="F49" s="4" t="e">
        <f>F37+F38+F47</f>
        <v>#DIV/0!</v>
      </c>
      <c r="G49" s="4" t="e">
        <f t="shared" ref="G49:Y49" si="48">G37+G38+G47</f>
        <v>#DIV/0!</v>
      </c>
      <c r="H49" s="4" t="e">
        <f t="shared" si="48"/>
        <v>#DIV/0!</v>
      </c>
      <c r="I49" s="4" t="e">
        <f t="shared" si="48"/>
        <v>#DIV/0!</v>
      </c>
      <c r="J49" s="4" t="e">
        <f t="shared" si="48"/>
        <v>#DIV/0!</v>
      </c>
      <c r="K49" s="4" t="e">
        <f t="shared" si="48"/>
        <v>#DIV/0!</v>
      </c>
      <c r="L49" s="4" t="e">
        <f t="shared" si="48"/>
        <v>#DIV/0!</v>
      </c>
      <c r="M49" s="4" t="e">
        <f t="shared" si="48"/>
        <v>#DIV/0!</v>
      </c>
      <c r="N49" s="4" t="e">
        <f t="shared" si="48"/>
        <v>#DIV/0!</v>
      </c>
      <c r="O49" s="4" t="e">
        <f t="shared" si="48"/>
        <v>#DIV/0!</v>
      </c>
      <c r="P49" s="4" t="e">
        <f t="shared" si="48"/>
        <v>#DIV/0!</v>
      </c>
      <c r="Q49" s="4" t="e">
        <f t="shared" si="48"/>
        <v>#DIV/0!</v>
      </c>
      <c r="R49" s="4" t="e">
        <f t="shared" si="48"/>
        <v>#DIV/0!</v>
      </c>
      <c r="S49" s="4" t="e">
        <f t="shared" si="48"/>
        <v>#DIV/0!</v>
      </c>
      <c r="T49" s="4" t="e">
        <f t="shared" si="48"/>
        <v>#DIV/0!</v>
      </c>
      <c r="U49" s="4" t="e">
        <f t="shared" si="48"/>
        <v>#DIV/0!</v>
      </c>
      <c r="V49" s="4" t="e">
        <f t="shared" si="48"/>
        <v>#DIV/0!</v>
      </c>
      <c r="W49" s="4" t="e">
        <f t="shared" si="48"/>
        <v>#DIV/0!</v>
      </c>
      <c r="X49" s="4" t="e">
        <f t="shared" si="48"/>
        <v>#DIV/0!</v>
      </c>
      <c r="Y49" s="4" t="e">
        <f t="shared" si="48"/>
        <v>#DIV/0!</v>
      </c>
      <c r="Z49" s="4" t="e">
        <f t="shared" ref="Z49:AI49" si="49">Z37+Z38+Z47</f>
        <v>#DIV/0!</v>
      </c>
      <c r="AA49" s="4" t="e">
        <f t="shared" si="49"/>
        <v>#DIV/0!</v>
      </c>
      <c r="AB49" s="4" t="e">
        <f t="shared" si="49"/>
        <v>#DIV/0!</v>
      </c>
      <c r="AC49" s="4" t="e">
        <f t="shared" si="49"/>
        <v>#DIV/0!</v>
      </c>
      <c r="AD49" s="4" t="e">
        <f t="shared" si="49"/>
        <v>#DIV/0!</v>
      </c>
      <c r="AE49" s="4" t="e">
        <f t="shared" si="49"/>
        <v>#DIV/0!</v>
      </c>
      <c r="AF49" s="4" t="e">
        <f t="shared" si="49"/>
        <v>#DIV/0!</v>
      </c>
      <c r="AG49" s="4" t="e">
        <f t="shared" si="49"/>
        <v>#DIV/0!</v>
      </c>
      <c r="AH49" s="4" t="e">
        <f t="shared" si="49"/>
        <v>#DIV/0!</v>
      </c>
      <c r="AI49" s="4" t="e">
        <f t="shared" si="49"/>
        <v>#DIV/0!</v>
      </c>
    </row>
    <row r="50" spans="1:35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x14ac:dyDescent="0.25">
      <c r="A51" t="s">
        <v>35</v>
      </c>
      <c r="B51" s="11">
        <f>C9</f>
        <v>0</v>
      </c>
      <c r="C51" s="4" t="e">
        <f t="shared" ref="C51:E51" si="50">IF(C34=0,0,$C$41/$B$51)</f>
        <v>#DIV/0!</v>
      </c>
      <c r="D51" s="4" t="e">
        <f t="shared" si="50"/>
        <v>#DIV/0!</v>
      </c>
      <c r="E51" s="4" t="e">
        <f t="shared" si="50"/>
        <v>#DIV/0!</v>
      </c>
      <c r="F51" s="4">
        <f>IF(F34=0,0,$C$41/$B$51)</f>
        <v>0</v>
      </c>
      <c r="G51" s="4">
        <f t="shared" ref="G51:AI51" si="51">IF(G34=0,0,$C$41/$B$51)</f>
        <v>0</v>
      </c>
      <c r="H51" s="4">
        <f t="shared" si="51"/>
        <v>0</v>
      </c>
      <c r="I51" s="4">
        <f t="shared" si="51"/>
        <v>0</v>
      </c>
      <c r="J51" s="4">
        <f t="shared" si="51"/>
        <v>0</v>
      </c>
      <c r="K51" s="4">
        <f t="shared" si="51"/>
        <v>0</v>
      </c>
      <c r="L51" s="4">
        <f t="shared" si="51"/>
        <v>0</v>
      </c>
      <c r="M51" s="4">
        <f t="shared" si="51"/>
        <v>0</v>
      </c>
      <c r="N51" s="4">
        <f t="shared" si="51"/>
        <v>0</v>
      </c>
      <c r="O51" s="4">
        <f t="shared" si="51"/>
        <v>0</v>
      </c>
      <c r="P51" s="4">
        <f t="shared" si="51"/>
        <v>0</v>
      </c>
      <c r="Q51" s="4">
        <f t="shared" si="51"/>
        <v>0</v>
      </c>
      <c r="R51" s="4">
        <f t="shared" si="51"/>
        <v>0</v>
      </c>
      <c r="S51" s="4">
        <f t="shared" si="51"/>
        <v>0</v>
      </c>
      <c r="T51" s="4">
        <f t="shared" si="51"/>
        <v>0</v>
      </c>
      <c r="U51" s="4">
        <f t="shared" si="51"/>
        <v>0</v>
      </c>
      <c r="V51" s="4">
        <f t="shared" si="51"/>
        <v>0</v>
      </c>
      <c r="W51" s="4">
        <f t="shared" si="51"/>
        <v>0</v>
      </c>
      <c r="X51" s="4">
        <f t="shared" si="51"/>
        <v>0</v>
      </c>
      <c r="Y51" s="4">
        <f t="shared" si="51"/>
        <v>0</v>
      </c>
      <c r="Z51" s="4">
        <f t="shared" si="51"/>
        <v>0</v>
      </c>
      <c r="AA51" s="4">
        <f t="shared" si="51"/>
        <v>0</v>
      </c>
      <c r="AB51" s="4">
        <f t="shared" si="51"/>
        <v>0</v>
      </c>
      <c r="AC51" s="4">
        <f t="shared" si="51"/>
        <v>0</v>
      </c>
      <c r="AD51" s="4">
        <f t="shared" si="51"/>
        <v>0</v>
      </c>
      <c r="AE51" s="4">
        <f t="shared" si="51"/>
        <v>0</v>
      </c>
      <c r="AF51" s="4">
        <f t="shared" si="51"/>
        <v>0</v>
      </c>
      <c r="AG51" s="4">
        <f t="shared" si="51"/>
        <v>0</v>
      </c>
      <c r="AH51" s="4">
        <f t="shared" si="51"/>
        <v>0</v>
      </c>
      <c r="AI51" s="4">
        <f t="shared" si="51"/>
        <v>0</v>
      </c>
    </row>
    <row r="52" spans="1:35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35" x14ac:dyDescent="0.25">
      <c r="A53" t="s">
        <v>36</v>
      </c>
      <c r="B53" t="s">
        <v>94</v>
      </c>
      <c r="C53" s="4" t="e">
        <f t="shared" ref="C53:E53" si="52">C49+C51</f>
        <v>#DIV/0!</v>
      </c>
      <c r="D53" s="4" t="e">
        <f t="shared" si="52"/>
        <v>#DIV/0!</v>
      </c>
      <c r="E53" s="4" t="e">
        <f t="shared" si="52"/>
        <v>#DIV/0!</v>
      </c>
      <c r="F53" s="4" t="e">
        <f>F49+F51</f>
        <v>#DIV/0!</v>
      </c>
      <c r="G53" s="4" t="e">
        <f t="shared" ref="G53:W53" si="53">G49+G51</f>
        <v>#DIV/0!</v>
      </c>
      <c r="H53" s="4" t="e">
        <f t="shared" si="53"/>
        <v>#DIV/0!</v>
      </c>
      <c r="I53" s="4" t="e">
        <f t="shared" si="53"/>
        <v>#DIV/0!</v>
      </c>
      <c r="J53" s="4" t="e">
        <f t="shared" si="53"/>
        <v>#DIV/0!</v>
      </c>
      <c r="K53" s="4" t="e">
        <f t="shared" si="53"/>
        <v>#DIV/0!</v>
      </c>
      <c r="L53" s="4" t="e">
        <f t="shared" si="53"/>
        <v>#DIV/0!</v>
      </c>
      <c r="M53" s="4" t="e">
        <f t="shared" si="53"/>
        <v>#DIV/0!</v>
      </c>
      <c r="N53" s="4" t="e">
        <f t="shared" si="53"/>
        <v>#DIV/0!</v>
      </c>
      <c r="O53" s="4" t="e">
        <f t="shared" si="53"/>
        <v>#DIV/0!</v>
      </c>
      <c r="P53" s="4" t="e">
        <f t="shared" si="53"/>
        <v>#DIV/0!</v>
      </c>
      <c r="Q53" s="4" t="e">
        <f t="shared" si="53"/>
        <v>#DIV/0!</v>
      </c>
      <c r="R53" s="4" t="e">
        <f t="shared" si="53"/>
        <v>#DIV/0!</v>
      </c>
      <c r="S53" s="4" t="e">
        <f t="shared" si="53"/>
        <v>#DIV/0!</v>
      </c>
      <c r="T53" s="4" t="e">
        <f t="shared" si="53"/>
        <v>#DIV/0!</v>
      </c>
      <c r="U53" s="4" t="e">
        <f t="shared" si="53"/>
        <v>#DIV/0!</v>
      </c>
      <c r="V53" s="4" t="e">
        <f t="shared" si="53"/>
        <v>#DIV/0!</v>
      </c>
      <c r="W53" s="4" t="e">
        <f t="shared" si="53"/>
        <v>#DIV/0!</v>
      </c>
      <c r="X53" s="4" t="e">
        <f>X49+X51</f>
        <v>#DIV/0!</v>
      </c>
      <c r="Y53" s="4" t="e">
        <f t="shared" ref="Y53:AI53" si="54">Y49+Y51</f>
        <v>#DIV/0!</v>
      </c>
      <c r="Z53" s="4" t="e">
        <f t="shared" si="54"/>
        <v>#DIV/0!</v>
      </c>
      <c r="AA53" s="4" t="e">
        <f t="shared" si="54"/>
        <v>#DIV/0!</v>
      </c>
      <c r="AB53" s="4" t="e">
        <f t="shared" si="54"/>
        <v>#DIV/0!</v>
      </c>
      <c r="AC53" s="4" t="e">
        <f t="shared" si="54"/>
        <v>#DIV/0!</v>
      </c>
      <c r="AD53" s="4" t="e">
        <f t="shared" si="54"/>
        <v>#DIV/0!</v>
      </c>
      <c r="AE53" s="4" t="e">
        <f t="shared" si="54"/>
        <v>#DIV/0!</v>
      </c>
      <c r="AF53" s="4" t="e">
        <f t="shared" si="54"/>
        <v>#DIV/0!</v>
      </c>
      <c r="AG53" s="4" t="e">
        <f t="shared" si="54"/>
        <v>#DIV/0!</v>
      </c>
      <c r="AH53" s="4" t="e">
        <f t="shared" si="54"/>
        <v>#DIV/0!</v>
      </c>
      <c r="AI53" s="4" t="e">
        <f t="shared" si="54"/>
        <v>#DIV/0!</v>
      </c>
    </row>
    <row r="54" spans="1:35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x14ac:dyDescent="0.25">
      <c r="A55" t="s">
        <v>37</v>
      </c>
      <c r="B55" s="13">
        <f>C27</f>
        <v>0</v>
      </c>
      <c r="C55" s="4" t="e">
        <f t="shared" ref="C55:E55" si="55">C53*$B$55*-1</f>
        <v>#DIV/0!</v>
      </c>
      <c r="D55" s="4" t="e">
        <f t="shared" si="55"/>
        <v>#DIV/0!</v>
      </c>
      <c r="E55" s="4" t="e">
        <f t="shared" si="55"/>
        <v>#DIV/0!</v>
      </c>
      <c r="F55" s="4" t="e">
        <f>F53*$B$55*-1</f>
        <v>#DIV/0!</v>
      </c>
      <c r="G55" s="4" t="e">
        <f t="shared" ref="G55:W55" si="56">G53*$B$55*-1</f>
        <v>#DIV/0!</v>
      </c>
      <c r="H55" s="4" t="e">
        <f t="shared" si="56"/>
        <v>#DIV/0!</v>
      </c>
      <c r="I55" s="4" t="e">
        <f t="shared" si="56"/>
        <v>#DIV/0!</v>
      </c>
      <c r="J55" s="4" t="e">
        <f t="shared" si="56"/>
        <v>#DIV/0!</v>
      </c>
      <c r="K55" s="4" t="e">
        <f t="shared" si="56"/>
        <v>#DIV/0!</v>
      </c>
      <c r="L55" s="4" t="e">
        <f t="shared" si="56"/>
        <v>#DIV/0!</v>
      </c>
      <c r="M55" s="4" t="e">
        <f t="shared" si="56"/>
        <v>#DIV/0!</v>
      </c>
      <c r="N55" s="4" t="e">
        <f t="shared" si="56"/>
        <v>#DIV/0!</v>
      </c>
      <c r="O55" s="4" t="e">
        <f t="shared" si="56"/>
        <v>#DIV/0!</v>
      </c>
      <c r="P55" s="4" t="e">
        <f t="shared" si="56"/>
        <v>#DIV/0!</v>
      </c>
      <c r="Q55" s="4" t="e">
        <f t="shared" si="56"/>
        <v>#DIV/0!</v>
      </c>
      <c r="R55" s="4" t="e">
        <f t="shared" si="56"/>
        <v>#DIV/0!</v>
      </c>
      <c r="S55" s="4" t="e">
        <f t="shared" si="56"/>
        <v>#DIV/0!</v>
      </c>
      <c r="T55" s="4" t="e">
        <f t="shared" si="56"/>
        <v>#DIV/0!</v>
      </c>
      <c r="U55" s="4" t="e">
        <f t="shared" si="56"/>
        <v>#DIV/0!</v>
      </c>
      <c r="V55" s="4" t="e">
        <f t="shared" si="56"/>
        <v>#DIV/0!</v>
      </c>
      <c r="W55" s="4" t="e">
        <f t="shared" si="56"/>
        <v>#DIV/0!</v>
      </c>
      <c r="X55" s="4" t="e">
        <f>X53*$B$55*-1</f>
        <v>#DIV/0!</v>
      </c>
      <c r="Y55" s="4" t="e">
        <f t="shared" ref="Y55:AI55" si="57">Y53*$B$55*-1</f>
        <v>#DIV/0!</v>
      </c>
      <c r="Z55" s="4" t="e">
        <f t="shared" si="57"/>
        <v>#DIV/0!</v>
      </c>
      <c r="AA55" s="4" t="e">
        <f t="shared" si="57"/>
        <v>#DIV/0!</v>
      </c>
      <c r="AB55" s="4" t="e">
        <f t="shared" si="57"/>
        <v>#DIV/0!</v>
      </c>
      <c r="AC55" s="4" t="e">
        <f t="shared" si="57"/>
        <v>#DIV/0!</v>
      </c>
      <c r="AD55" s="4" t="e">
        <f t="shared" si="57"/>
        <v>#DIV/0!</v>
      </c>
      <c r="AE55" s="4" t="e">
        <f t="shared" si="57"/>
        <v>#DIV/0!</v>
      </c>
      <c r="AF55" s="4" t="e">
        <f t="shared" si="57"/>
        <v>#DIV/0!</v>
      </c>
      <c r="AG55" s="4" t="e">
        <f t="shared" si="57"/>
        <v>#DIV/0!</v>
      </c>
      <c r="AH55" s="4" t="e">
        <f t="shared" si="57"/>
        <v>#DIV/0!</v>
      </c>
      <c r="AI55" s="4" t="e">
        <f t="shared" si="57"/>
        <v>#DIV/0!</v>
      </c>
    </row>
    <row r="56" spans="1:35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x14ac:dyDescent="0.25">
      <c r="A57" t="s">
        <v>38</v>
      </c>
      <c r="B57" t="s">
        <v>94</v>
      </c>
      <c r="C57" s="4" t="e">
        <f t="shared" ref="C57:E57" si="58">C53+C55</f>
        <v>#DIV/0!</v>
      </c>
      <c r="D57" s="4" t="e">
        <f t="shared" si="58"/>
        <v>#DIV/0!</v>
      </c>
      <c r="E57" s="4" t="e">
        <f t="shared" si="58"/>
        <v>#DIV/0!</v>
      </c>
      <c r="F57" s="4" t="e">
        <f>F53+F55</f>
        <v>#DIV/0!</v>
      </c>
      <c r="G57" s="4" t="e">
        <f t="shared" ref="G57:W57" si="59">G53+G55</f>
        <v>#DIV/0!</v>
      </c>
      <c r="H57" s="4" t="e">
        <f t="shared" si="59"/>
        <v>#DIV/0!</v>
      </c>
      <c r="I57" s="4" t="e">
        <f t="shared" si="59"/>
        <v>#DIV/0!</v>
      </c>
      <c r="J57" s="4" t="e">
        <f t="shared" si="59"/>
        <v>#DIV/0!</v>
      </c>
      <c r="K57" s="4" t="e">
        <f t="shared" si="59"/>
        <v>#DIV/0!</v>
      </c>
      <c r="L57" s="4" t="e">
        <f t="shared" si="59"/>
        <v>#DIV/0!</v>
      </c>
      <c r="M57" s="4" t="e">
        <f t="shared" si="59"/>
        <v>#DIV/0!</v>
      </c>
      <c r="N57" s="4" t="e">
        <f t="shared" si="59"/>
        <v>#DIV/0!</v>
      </c>
      <c r="O57" s="4" t="e">
        <f t="shared" si="59"/>
        <v>#DIV/0!</v>
      </c>
      <c r="P57" s="4" t="e">
        <f t="shared" si="59"/>
        <v>#DIV/0!</v>
      </c>
      <c r="Q57" s="4" t="e">
        <f t="shared" si="59"/>
        <v>#DIV/0!</v>
      </c>
      <c r="R57" s="4" t="e">
        <f t="shared" si="59"/>
        <v>#DIV/0!</v>
      </c>
      <c r="S57" s="4" t="e">
        <f t="shared" si="59"/>
        <v>#DIV/0!</v>
      </c>
      <c r="T57" s="4" t="e">
        <f t="shared" si="59"/>
        <v>#DIV/0!</v>
      </c>
      <c r="U57" s="4" t="e">
        <f t="shared" si="59"/>
        <v>#DIV/0!</v>
      </c>
      <c r="V57" s="4" t="e">
        <f t="shared" si="59"/>
        <v>#DIV/0!</v>
      </c>
      <c r="W57" s="4" t="e">
        <f t="shared" si="59"/>
        <v>#DIV/0!</v>
      </c>
      <c r="X57" s="4" t="e">
        <f>X53+X55</f>
        <v>#DIV/0!</v>
      </c>
      <c r="Y57" s="4" t="e">
        <f t="shared" ref="Y57:AI57" si="60">Y53+Y55</f>
        <v>#DIV/0!</v>
      </c>
      <c r="Z57" s="4" t="e">
        <f t="shared" si="60"/>
        <v>#DIV/0!</v>
      </c>
      <c r="AA57" s="4" t="e">
        <f t="shared" si="60"/>
        <v>#DIV/0!</v>
      </c>
      <c r="AB57" s="4" t="e">
        <f t="shared" si="60"/>
        <v>#DIV/0!</v>
      </c>
      <c r="AC57" s="4" t="e">
        <f t="shared" si="60"/>
        <v>#DIV/0!</v>
      </c>
      <c r="AD57" s="4" t="e">
        <f t="shared" si="60"/>
        <v>#DIV/0!</v>
      </c>
      <c r="AE57" s="4" t="e">
        <f t="shared" si="60"/>
        <v>#DIV/0!</v>
      </c>
      <c r="AF57" s="4" t="e">
        <f t="shared" si="60"/>
        <v>#DIV/0!</v>
      </c>
      <c r="AG57" s="4" t="e">
        <f t="shared" si="60"/>
        <v>#DIV/0!</v>
      </c>
      <c r="AH57" s="4" t="e">
        <f t="shared" si="60"/>
        <v>#DIV/0!</v>
      </c>
      <c r="AI57" s="4" t="e">
        <f t="shared" si="60"/>
        <v>#DIV/0!</v>
      </c>
    </row>
    <row r="58" spans="1:35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x14ac:dyDescent="0.25">
      <c r="A59" t="s">
        <v>40</v>
      </c>
      <c r="B59" t="s">
        <v>94</v>
      </c>
      <c r="C59" s="4" t="e">
        <f t="shared" ref="C59:E59" si="61">C49+C55</f>
        <v>#DIV/0!</v>
      </c>
      <c r="D59" s="4" t="e">
        <f t="shared" si="61"/>
        <v>#DIV/0!</v>
      </c>
      <c r="E59" s="4" t="e">
        <f t="shared" si="61"/>
        <v>#DIV/0!</v>
      </c>
      <c r="F59" s="4" t="e">
        <f>F49+F55</f>
        <v>#DIV/0!</v>
      </c>
      <c r="G59" s="4" t="e">
        <f t="shared" ref="G59:W59" si="62">G49+G55</f>
        <v>#DIV/0!</v>
      </c>
      <c r="H59" s="4" t="e">
        <f t="shared" si="62"/>
        <v>#DIV/0!</v>
      </c>
      <c r="I59" s="4" t="e">
        <f t="shared" si="62"/>
        <v>#DIV/0!</v>
      </c>
      <c r="J59" s="4" t="e">
        <f t="shared" si="62"/>
        <v>#DIV/0!</v>
      </c>
      <c r="K59" s="4" t="e">
        <f t="shared" si="62"/>
        <v>#DIV/0!</v>
      </c>
      <c r="L59" s="4" t="e">
        <f t="shared" si="62"/>
        <v>#DIV/0!</v>
      </c>
      <c r="M59" s="4" t="e">
        <f t="shared" si="62"/>
        <v>#DIV/0!</v>
      </c>
      <c r="N59" s="4" t="e">
        <f t="shared" si="62"/>
        <v>#DIV/0!</v>
      </c>
      <c r="O59" s="4" t="e">
        <f t="shared" si="62"/>
        <v>#DIV/0!</v>
      </c>
      <c r="P59" s="4" t="e">
        <f t="shared" si="62"/>
        <v>#DIV/0!</v>
      </c>
      <c r="Q59" s="4" t="e">
        <f t="shared" si="62"/>
        <v>#DIV/0!</v>
      </c>
      <c r="R59" s="4" t="e">
        <f t="shared" si="62"/>
        <v>#DIV/0!</v>
      </c>
      <c r="S59" s="4" t="e">
        <f t="shared" si="62"/>
        <v>#DIV/0!</v>
      </c>
      <c r="T59" s="4" t="e">
        <f t="shared" si="62"/>
        <v>#DIV/0!</v>
      </c>
      <c r="U59" s="4" t="e">
        <f t="shared" si="62"/>
        <v>#DIV/0!</v>
      </c>
      <c r="V59" s="4" t="e">
        <f t="shared" si="62"/>
        <v>#DIV/0!</v>
      </c>
      <c r="W59" s="4" t="e">
        <f t="shared" si="62"/>
        <v>#DIV/0!</v>
      </c>
      <c r="X59" s="4" t="e">
        <f>X49+X55</f>
        <v>#DIV/0!</v>
      </c>
      <c r="Y59" s="4" t="e">
        <f t="shared" ref="Y59:AI59" si="63">Y49+Y55</f>
        <v>#DIV/0!</v>
      </c>
      <c r="Z59" s="4" t="e">
        <f t="shared" si="63"/>
        <v>#DIV/0!</v>
      </c>
      <c r="AA59" s="4" t="e">
        <f t="shared" si="63"/>
        <v>#DIV/0!</v>
      </c>
      <c r="AB59" s="4" t="e">
        <f t="shared" si="63"/>
        <v>#DIV/0!</v>
      </c>
      <c r="AC59" s="4" t="e">
        <f t="shared" si="63"/>
        <v>#DIV/0!</v>
      </c>
      <c r="AD59" s="4" t="e">
        <f t="shared" si="63"/>
        <v>#DIV/0!</v>
      </c>
      <c r="AE59" s="4" t="e">
        <f t="shared" si="63"/>
        <v>#DIV/0!</v>
      </c>
      <c r="AF59" s="4" t="e">
        <f t="shared" si="63"/>
        <v>#DIV/0!</v>
      </c>
      <c r="AG59" s="4" t="e">
        <f t="shared" si="63"/>
        <v>#DIV/0!</v>
      </c>
      <c r="AH59" s="4" t="e">
        <f t="shared" si="63"/>
        <v>#DIV/0!</v>
      </c>
      <c r="AI59" s="4" t="e">
        <f t="shared" si="63"/>
        <v>#DIV/0!</v>
      </c>
    </row>
    <row r="60" spans="1:35" x14ac:dyDescent="0.25">
      <c r="F60" s="4"/>
    </row>
    <row r="61" spans="1:35" x14ac:dyDescent="0.25">
      <c r="A61" t="s">
        <v>39</v>
      </c>
      <c r="B61" t="s">
        <v>94</v>
      </c>
      <c r="C61" s="4" t="e">
        <f t="shared" ref="C61:AI61" si="64">C40+C59</f>
        <v>#DIV/0!</v>
      </c>
      <c r="D61" s="4" t="e">
        <f t="shared" si="64"/>
        <v>#DIV/0!</v>
      </c>
      <c r="E61" s="4" t="e">
        <f t="shared" si="64"/>
        <v>#DIV/0!</v>
      </c>
      <c r="F61" s="4" t="e">
        <f t="shared" si="64"/>
        <v>#DIV/0!</v>
      </c>
      <c r="G61" s="4" t="e">
        <f t="shared" si="64"/>
        <v>#DIV/0!</v>
      </c>
      <c r="H61" s="4" t="e">
        <f t="shared" si="64"/>
        <v>#DIV/0!</v>
      </c>
      <c r="I61" s="4" t="e">
        <f t="shared" si="64"/>
        <v>#DIV/0!</v>
      </c>
      <c r="J61" s="4" t="e">
        <f t="shared" si="64"/>
        <v>#DIV/0!</v>
      </c>
      <c r="K61" s="4" t="e">
        <f t="shared" si="64"/>
        <v>#DIV/0!</v>
      </c>
      <c r="L61" s="4" t="e">
        <f t="shared" si="64"/>
        <v>#DIV/0!</v>
      </c>
      <c r="M61" s="4" t="e">
        <f t="shared" si="64"/>
        <v>#DIV/0!</v>
      </c>
      <c r="N61" s="4" t="e">
        <f t="shared" si="64"/>
        <v>#DIV/0!</v>
      </c>
      <c r="O61" s="4" t="e">
        <f t="shared" si="64"/>
        <v>#DIV/0!</v>
      </c>
      <c r="P61" s="4" t="e">
        <f t="shared" si="64"/>
        <v>#DIV/0!</v>
      </c>
      <c r="Q61" s="4" t="e">
        <f t="shared" si="64"/>
        <v>#DIV/0!</v>
      </c>
      <c r="R61" s="4" t="e">
        <f t="shared" si="64"/>
        <v>#DIV/0!</v>
      </c>
      <c r="S61" s="4" t="e">
        <f t="shared" si="64"/>
        <v>#DIV/0!</v>
      </c>
      <c r="T61" s="4" t="e">
        <f t="shared" si="64"/>
        <v>#DIV/0!</v>
      </c>
      <c r="U61" s="4" t="e">
        <f t="shared" si="64"/>
        <v>#DIV/0!</v>
      </c>
      <c r="V61" s="4" t="e">
        <f t="shared" si="64"/>
        <v>#DIV/0!</v>
      </c>
      <c r="W61" s="4" t="e">
        <f t="shared" si="64"/>
        <v>#DIV/0!</v>
      </c>
      <c r="X61" s="4" t="e">
        <f t="shared" si="64"/>
        <v>#DIV/0!</v>
      </c>
      <c r="Y61" s="4" t="e">
        <f t="shared" si="64"/>
        <v>#DIV/0!</v>
      </c>
      <c r="Z61" s="4" t="e">
        <f t="shared" si="64"/>
        <v>#DIV/0!</v>
      </c>
      <c r="AA61" s="4" t="e">
        <f t="shared" si="64"/>
        <v>#DIV/0!</v>
      </c>
      <c r="AB61" s="4" t="e">
        <f t="shared" si="64"/>
        <v>#DIV/0!</v>
      </c>
      <c r="AC61" s="4" t="e">
        <f t="shared" si="64"/>
        <v>#DIV/0!</v>
      </c>
      <c r="AD61" s="4" t="e">
        <f t="shared" si="64"/>
        <v>#DIV/0!</v>
      </c>
      <c r="AE61" s="4" t="e">
        <f t="shared" si="64"/>
        <v>#DIV/0!</v>
      </c>
      <c r="AF61" s="4" t="e">
        <f t="shared" si="64"/>
        <v>#DIV/0!</v>
      </c>
      <c r="AG61" s="4" t="e">
        <f t="shared" si="64"/>
        <v>#DIV/0!</v>
      </c>
      <c r="AH61" s="4" t="e">
        <f t="shared" si="64"/>
        <v>#DIV/0!</v>
      </c>
      <c r="AI61" s="4" t="e">
        <f t="shared" si="64"/>
        <v>#DIV/0!</v>
      </c>
    </row>
    <row r="62" spans="1:35" x14ac:dyDescent="0.25">
      <c r="A62" t="s">
        <v>72</v>
      </c>
      <c r="C62" s="4" t="e">
        <f>C61</f>
        <v>#DIV/0!</v>
      </c>
      <c r="D62" s="4" t="e">
        <f>D61+C62</f>
        <v>#DIV/0!</v>
      </c>
      <c r="E62" s="4" t="e">
        <f t="shared" ref="E62:Y62" si="65">E61+D62</f>
        <v>#DIV/0!</v>
      </c>
      <c r="F62" s="4" t="e">
        <f t="shared" si="65"/>
        <v>#DIV/0!</v>
      </c>
      <c r="G62" s="4" t="e">
        <f t="shared" si="65"/>
        <v>#DIV/0!</v>
      </c>
      <c r="H62" s="4" t="e">
        <f t="shared" si="65"/>
        <v>#DIV/0!</v>
      </c>
      <c r="I62" s="4" t="e">
        <f t="shared" si="65"/>
        <v>#DIV/0!</v>
      </c>
      <c r="J62" s="4" t="e">
        <f t="shared" si="65"/>
        <v>#DIV/0!</v>
      </c>
      <c r="K62" s="4" t="e">
        <f t="shared" si="65"/>
        <v>#DIV/0!</v>
      </c>
      <c r="L62" s="4" t="e">
        <f t="shared" si="65"/>
        <v>#DIV/0!</v>
      </c>
      <c r="M62" s="4" t="e">
        <f t="shared" si="65"/>
        <v>#DIV/0!</v>
      </c>
      <c r="N62" s="4" t="e">
        <f t="shared" si="65"/>
        <v>#DIV/0!</v>
      </c>
      <c r="O62" s="4" t="e">
        <f t="shared" si="65"/>
        <v>#DIV/0!</v>
      </c>
      <c r="P62" s="4" t="e">
        <f t="shared" si="65"/>
        <v>#DIV/0!</v>
      </c>
      <c r="Q62" s="4" t="e">
        <f t="shared" si="65"/>
        <v>#DIV/0!</v>
      </c>
      <c r="R62" s="4" t="e">
        <f t="shared" si="65"/>
        <v>#DIV/0!</v>
      </c>
      <c r="S62" s="4" t="e">
        <f t="shared" si="65"/>
        <v>#DIV/0!</v>
      </c>
      <c r="T62" s="4" t="e">
        <f t="shared" si="65"/>
        <v>#DIV/0!</v>
      </c>
      <c r="U62" s="4" t="e">
        <f t="shared" si="65"/>
        <v>#DIV/0!</v>
      </c>
      <c r="V62" s="4" t="e">
        <f t="shared" si="65"/>
        <v>#DIV/0!</v>
      </c>
      <c r="W62" s="4" t="e">
        <f t="shared" si="65"/>
        <v>#DIV/0!</v>
      </c>
      <c r="X62" s="4" t="e">
        <f t="shared" si="65"/>
        <v>#DIV/0!</v>
      </c>
      <c r="Y62" s="4" t="e">
        <f t="shared" si="65"/>
        <v>#DIV/0!</v>
      </c>
      <c r="Z62" s="4" t="e">
        <f t="shared" ref="Z62" si="66">Z61+Y62</f>
        <v>#DIV/0!</v>
      </c>
      <c r="AA62" s="4" t="e">
        <f t="shared" ref="AA62" si="67">AA61+Z62</f>
        <v>#DIV/0!</v>
      </c>
      <c r="AB62" s="4" t="e">
        <f t="shared" ref="AB62" si="68">AB61+AA62</f>
        <v>#DIV/0!</v>
      </c>
      <c r="AC62" s="4" t="e">
        <f t="shared" ref="AC62" si="69">AC61+AB62</f>
        <v>#DIV/0!</v>
      </c>
      <c r="AD62" s="4" t="e">
        <f t="shared" ref="AD62" si="70">AD61+AC62</f>
        <v>#DIV/0!</v>
      </c>
      <c r="AE62" s="4" t="e">
        <f t="shared" ref="AE62" si="71">AE61+AD62</f>
        <v>#DIV/0!</v>
      </c>
      <c r="AF62" s="4" t="e">
        <f t="shared" ref="AF62" si="72">AF61+AE62</f>
        <v>#DIV/0!</v>
      </c>
      <c r="AG62" s="4" t="e">
        <f t="shared" ref="AG62" si="73">AG61+AF62</f>
        <v>#DIV/0!</v>
      </c>
      <c r="AH62" s="4" t="e">
        <f t="shared" ref="AH62" si="74">AH61+AG62</f>
        <v>#DIV/0!</v>
      </c>
      <c r="AI62" s="4" t="e">
        <f t="shared" ref="AI62" si="75">AI61+AH62</f>
        <v>#DIV/0!</v>
      </c>
    </row>
    <row r="64" spans="1:35" x14ac:dyDescent="0.25">
      <c r="A64" t="s">
        <v>41</v>
      </c>
      <c r="B64" s="7">
        <f>B90</f>
        <v>0</v>
      </c>
    </row>
    <row r="65" spans="1:35" x14ac:dyDescent="0.25">
      <c r="A65" t="s">
        <v>42</v>
      </c>
      <c r="B65">
        <v>1</v>
      </c>
      <c r="C65" s="1">
        <f>B65*(1+$B$64)</f>
        <v>1</v>
      </c>
      <c r="D65" s="1">
        <f>C65*(1+$B$64)</f>
        <v>1</v>
      </c>
      <c r="E65" s="1">
        <f t="shared" ref="E65:Y65" si="76">D65*(1+$B$64)</f>
        <v>1</v>
      </c>
      <c r="F65" s="1">
        <f t="shared" si="76"/>
        <v>1</v>
      </c>
      <c r="G65" s="1">
        <f t="shared" si="76"/>
        <v>1</v>
      </c>
      <c r="H65" s="1">
        <f t="shared" si="76"/>
        <v>1</v>
      </c>
      <c r="I65" s="1">
        <f t="shared" si="76"/>
        <v>1</v>
      </c>
      <c r="J65" s="1">
        <f t="shared" si="76"/>
        <v>1</v>
      </c>
      <c r="K65" s="1">
        <f t="shared" si="76"/>
        <v>1</v>
      </c>
      <c r="L65" s="1">
        <f t="shared" si="76"/>
        <v>1</v>
      </c>
      <c r="M65" s="1">
        <f t="shared" si="76"/>
        <v>1</v>
      </c>
      <c r="N65" s="1">
        <f t="shared" si="76"/>
        <v>1</v>
      </c>
      <c r="O65" s="1">
        <f t="shared" si="76"/>
        <v>1</v>
      </c>
      <c r="P65" s="1">
        <f t="shared" si="76"/>
        <v>1</v>
      </c>
      <c r="Q65" s="1">
        <f t="shared" si="76"/>
        <v>1</v>
      </c>
      <c r="R65" s="1">
        <f t="shared" si="76"/>
        <v>1</v>
      </c>
      <c r="S65" s="1">
        <f t="shared" si="76"/>
        <v>1</v>
      </c>
      <c r="T65" s="1">
        <f t="shared" si="76"/>
        <v>1</v>
      </c>
      <c r="U65" s="1">
        <f t="shared" si="76"/>
        <v>1</v>
      </c>
      <c r="V65" s="1">
        <f t="shared" si="76"/>
        <v>1</v>
      </c>
      <c r="W65" s="1">
        <f t="shared" si="76"/>
        <v>1</v>
      </c>
      <c r="X65" s="1">
        <f t="shared" si="76"/>
        <v>1</v>
      </c>
      <c r="Y65" s="1">
        <f t="shared" si="76"/>
        <v>1</v>
      </c>
      <c r="Z65" s="1">
        <f t="shared" ref="Z65" si="77">Y65*(1+$B$64)</f>
        <v>1</v>
      </c>
      <c r="AA65" s="1">
        <f t="shared" ref="AA65" si="78">Z65*(1+$B$64)</f>
        <v>1</v>
      </c>
      <c r="AB65" s="1">
        <f t="shared" ref="AB65" si="79">AA65*(1+$B$64)</f>
        <v>1</v>
      </c>
      <c r="AC65" s="1">
        <f t="shared" ref="AC65" si="80">AB65*(1+$B$64)</f>
        <v>1</v>
      </c>
      <c r="AD65" s="1">
        <f t="shared" ref="AD65" si="81">AC65*(1+$B$64)</f>
        <v>1</v>
      </c>
      <c r="AE65" s="1">
        <f t="shared" ref="AE65" si="82">AD65*(1+$B$64)</f>
        <v>1</v>
      </c>
      <c r="AF65" s="1">
        <f t="shared" ref="AF65" si="83">AE65*(1+$B$64)</f>
        <v>1</v>
      </c>
      <c r="AG65" s="1">
        <f t="shared" ref="AG65" si="84">AF65*(1+$B$64)</f>
        <v>1</v>
      </c>
      <c r="AH65" s="1">
        <f t="shared" ref="AH65" si="85">AG65*(1+$B$64)</f>
        <v>1</v>
      </c>
      <c r="AI65" s="1">
        <f t="shared" ref="AI65" si="86">AH65*(1+$B$64)</f>
        <v>1</v>
      </c>
    </row>
    <row r="67" spans="1:35" x14ac:dyDescent="0.25">
      <c r="A67" t="s">
        <v>43</v>
      </c>
      <c r="B67" t="s">
        <v>94</v>
      </c>
      <c r="C67" s="4" t="e">
        <f>C61/C65</f>
        <v>#DIV/0!</v>
      </c>
      <c r="D67" s="4" t="e">
        <f t="shared" ref="D67:Y67" si="87">D61/D65</f>
        <v>#DIV/0!</v>
      </c>
      <c r="E67" s="4" t="e">
        <f t="shared" si="87"/>
        <v>#DIV/0!</v>
      </c>
      <c r="F67" s="4" t="e">
        <f t="shared" si="87"/>
        <v>#DIV/0!</v>
      </c>
      <c r="G67" s="4" t="e">
        <f t="shared" si="87"/>
        <v>#DIV/0!</v>
      </c>
      <c r="H67" s="4" t="e">
        <f t="shared" si="87"/>
        <v>#DIV/0!</v>
      </c>
      <c r="I67" s="4" t="e">
        <f t="shared" si="87"/>
        <v>#DIV/0!</v>
      </c>
      <c r="J67" s="4" t="e">
        <f t="shared" si="87"/>
        <v>#DIV/0!</v>
      </c>
      <c r="K67" s="4" t="e">
        <f t="shared" si="87"/>
        <v>#DIV/0!</v>
      </c>
      <c r="L67" s="4" t="e">
        <f t="shared" si="87"/>
        <v>#DIV/0!</v>
      </c>
      <c r="M67" s="4" t="e">
        <f t="shared" si="87"/>
        <v>#DIV/0!</v>
      </c>
      <c r="N67" s="4" t="e">
        <f t="shared" si="87"/>
        <v>#DIV/0!</v>
      </c>
      <c r="O67" s="4" t="e">
        <f t="shared" si="87"/>
        <v>#DIV/0!</v>
      </c>
      <c r="P67" s="4" t="e">
        <f t="shared" si="87"/>
        <v>#DIV/0!</v>
      </c>
      <c r="Q67" s="4" t="e">
        <f t="shared" si="87"/>
        <v>#DIV/0!</v>
      </c>
      <c r="R67" s="4" t="e">
        <f t="shared" si="87"/>
        <v>#DIV/0!</v>
      </c>
      <c r="S67" s="4" t="e">
        <f t="shared" si="87"/>
        <v>#DIV/0!</v>
      </c>
      <c r="T67" s="4" t="e">
        <f t="shared" si="87"/>
        <v>#DIV/0!</v>
      </c>
      <c r="U67" s="4" t="e">
        <f t="shared" si="87"/>
        <v>#DIV/0!</v>
      </c>
      <c r="V67" s="4" t="e">
        <f t="shared" si="87"/>
        <v>#DIV/0!</v>
      </c>
      <c r="W67" s="4" t="e">
        <f t="shared" si="87"/>
        <v>#DIV/0!</v>
      </c>
      <c r="X67" s="4" t="e">
        <f t="shared" si="87"/>
        <v>#DIV/0!</v>
      </c>
      <c r="Y67" s="4" t="e">
        <f t="shared" si="87"/>
        <v>#DIV/0!</v>
      </c>
      <c r="Z67" s="4" t="e">
        <f t="shared" ref="Z67:AI67" si="88">Z61/Z65</f>
        <v>#DIV/0!</v>
      </c>
      <c r="AA67" s="4" t="e">
        <f t="shared" si="88"/>
        <v>#DIV/0!</v>
      </c>
      <c r="AB67" s="4" t="e">
        <f t="shared" si="88"/>
        <v>#DIV/0!</v>
      </c>
      <c r="AC67" s="4" t="e">
        <f t="shared" si="88"/>
        <v>#DIV/0!</v>
      </c>
      <c r="AD67" s="4" t="e">
        <f t="shared" si="88"/>
        <v>#DIV/0!</v>
      </c>
      <c r="AE67" s="4" t="e">
        <f t="shared" si="88"/>
        <v>#DIV/0!</v>
      </c>
      <c r="AF67" s="4" t="e">
        <f t="shared" si="88"/>
        <v>#DIV/0!</v>
      </c>
      <c r="AG67" s="4" t="e">
        <f t="shared" si="88"/>
        <v>#DIV/0!</v>
      </c>
      <c r="AH67" s="4" t="e">
        <f t="shared" si="88"/>
        <v>#DIV/0!</v>
      </c>
      <c r="AI67" s="4" t="e">
        <f t="shared" si="88"/>
        <v>#DIV/0!</v>
      </c>
    </row>
    <row r="69" spans="1:35" x14ac:dyDescent="0.25">
      <c r="A69" t="s">
        <v>44</v>
      </c>
      <c r="B69" t="s">
        <v>94</v>
      </c>
      <c r="C69" s="4" t="e">
        <f>SUM(C67:AI67)</f>
        <v>#DIV/0!</v>
      </c>
    </row>
    <row r="70" spans="1:35" x14ac:dyDescent="0.25">
      <c r="A70" t="s">
        <v>45</v>
      </c>
      <c r="B70" t="s">
        <v>3</v>
      </c>
      <c r="C70" s="6" t="e">
        <f>IRR(C61:Y61,0.1)</f>
        <v>#VALUE!</v>
      </c>
    </row>
    <row r="72" spans="1:35" x14ac:dyDescent="0.25">
      <c r="A72" t="s">
        <v>71</v>
      </c>
      <c r="H72" s="4"/>
    </row>
    <row r="73" spans="1:35" x14ac:dyDescent="0.25">
      <c r="H73" s="4"/>
    </row>
    <row r="74" spans="1:35" x14ac:dyDescent="0.25">
      <c r="A74" t="s">
        <v>88</v>
      </c>
      <c r="B74" s="2"/>
      <c r="H74" s="4"/>
    </row>
    <row r="75" spans="1:35" x14ac:dyDescent="0.25">
      <c r="A75" t="s">
        <v>89</v>
      </c>
      <c r="B75" s="1"/>
    </row>
    <row r="76" spans="1:35" x14ac:dyDescent="0.25">
      <c r="A76" t="s">
        <v>90</v>
      </c>
      <c r="B76" s="2"/>
    </row>
    <row r="77" spans="1:35" x14ac:dyDescent="0.25">
      <c r="A77" t="s">
        <v>91</v>
      </c>
      <c r="B77" s="2"/>
    </row>
    <row r="79" spans="1:35" x14ac:dyDescent="0.25">
      <c r="A79" s="23" t="s">
        <v>41</v>
      </c>
      <c r="B79" s="20"/>
    </row>
    <row r="80" spans="1:35" x14ac:dyDescent="0.25">
      <c r="A80" s="20"/>
      <c r="B80" s="20"/>
    </row>
    <row r="81" spans="1:35" x14ac:dyDescent="0.25">
      <c r="A81" s="20" t="s">
        <v>96</v>
      </c>
      <c r="B81" s="22">
        <f>WACC!B11</f>
        <v>0</v>
      </c>
    </row>
    <row r="82" spans="1:35" x14ac:dyDescent="0.25">
      <c r="A82" s="20" t="s">
        <v>53</v>
      </c>
      <c r="B82" s="21">
        <f>B55</f>
        <v>0</v>
      </c>
    </row>
    <row r="83" spans="1:35" x14ac:dyDescent="0.25">
      <c r="A83" s="20" t="s">
        <v>97</v>
      </c>
      <c r="B83" s="22">
        <f>B81*(1-B82)</f>
        <v>0</v>
      </c>
    </row>
    <row r="84" spans="1:35" x14ac:dyDescent="0.25">
      <c r="A84" s="20"/>
      <c r="B84" s="20"/>
    </row>
    <row r="85" spans="1:35" x14ac:dyDescent="0.25">
      <c r="A85" s="20" t="s">
        <v>46</v>
      </c>
      <c r="B85" s="22">
        <f>WACC!B9</f>
        <v>0</v>
      </c>
    </row>
    <row r="86" spans="1:35" x14ac:dyDescent="0.25">
      <c r="A86" s="20"/>
      <c r="B86" s="20"/>
    </row>
    <row r="87" spans="1:35" x14ac:dyDescent="0.25">
      <c r="A87" s="20" t="s">
        <v>98</v>
      </c>
      <c r="B87" s="21">
        <f>WACC!B18</f>
        <v>1</v>
      </c>
    </row>
    <row r="88" spans="1:35" x14ac:dyDescent="0.25">
      <c r="A88" s="20" t="s">
        <v>99</v>
      </c>
      <c r="B88" s="21">
        <f>100%-B87</f>
        <v>0</v>
      </c>
    </row>
    <row r="89" spans="1:35" x14ac:dyDescent="0.25">
      <c r="A89" s="20"/>
      <c r="B89" s="20"/>
    </row>
    <row r="90" spans="1:35" x14ac:dyDescent="0.25">
      <c r="A90" s="20" t="s">
        <v>15</v>
      </c>
      <c r="B90" s="24">
        <f>(B83*B87)+(B88*B85)</f>
        <v>0</v>
      </c>
    </row>
    <row r="93" spans="1:35" x14ac:dyDescent="0.25">
      <c r="A93" t="s">
        <v>133</v>
      </c>
      <c r="C93">
        <v>2023</v>
      </c>
      <c r="D93">
        <f>C93+1</f>
        <v>2024</v>
      </c>
      <c r="E93">
        <f t="shared" ref="E93:AI93" si="89">D93+1</f>
        <v>2025</v>
      </c>
      <c r="F93">
        <f t="shared" si="89"/>
        <v>2026</v>
      </c>
      <c r="G93">
        <f t="shared" si="89"/>
        <v>2027</v>
      </c>
      <c r="H93">
        <f t="shared" si="89"/>
        <v>2028</v>
      </c>
      <c r="I93">
        <f t="shared" si="89"/>
        <v>2029</v>
      </c>
      <c r="J93">
        <f t="shared" si="89"/>
        <v>2030</v>
      </c>
      <c r="K93">
        <f t="shared" si="89"/>
        <v>2031</v>
      </c>
      <c r="L93">
        <f t="shared" si="89"/>
        <v>2032</v>
      </c>
      <c r="M93">
        <f t="shared" si="89"/>
        <v>2033</v>
      </c>
      <c r="N93">
        <f t="shared" si="89"/>
        <v>2034</v>
      </c>
      <c r="O93">
        <f t="shared" si="89"/>
        <v>2035</v>
      </c>
      <c r="P93">
        <f t="shared" si="89"/>
        <v>2036</v>
      </c>
      <c r="Q93">
        <f t="shared" si="89"/>
        <v>2037</v>
      </c>
      <c r="R93">
        <f t="shared" si="89"/>
        <v>2038</v>
      </c>
      <c r="S93">
        <f t="shared" si="89"/>
        <v>2039</v>
      </c>
      <c r="T93">
        <f t="shared" si="89"/>
        <v>2040</v>
      </c>
      <c r="U93">
        <f t="shared" si="89"/>
        <v>2041</v>
      </c>
      <c r="V93">
        <f t="shared" si="89"/>
        <v>2042</v>
      </c>
      <c r="W93">
        <f t="shared" si="89"/>
        <v>2043</v>
      </c>
      <c r="X93">
        <f t="shared" si="89"/>
        <v>2044</v>
      </c>
      <c r="Y93">
        <f t="shared" si="89"/>
        <v>2045</v>
      </c>
      <c r="Z93">
        <f t="shared" si="89"/>
        <v>2046</v>
      </c>
      <c r="AA93">
        <f t="shared" si="89"/>
        <v>2047</v>
      </c>
      <c r="AB93">
        <f t="shared" si="89"/>
        <v>2048</v>
      </c>
      <c r="AC93">
        <f t="shared" si="89"/>
        <v>2049</v>
      </c>
      <c r="AD93">
        <f t="shared" si="89"/>
        <v>2050</v>
      </c>
      <c r="AE93">
        <f t="shared" si="89"/>
        <v>2051</v>
      </c>
      <c r="AF93">
        <f t="shared" si="89"/>
        <v>2052</v>
      </c>
      <c r="AG93">
        <f t="shared" si="89"/>
        <v>2053</v>
      </c>
      <c r="AH93">
        <f t="shared" si="89"/>
        <v>2054</v>
      </c>
      <c r="AI93">
        <f t="shared" si="89"/>
        <v>2055</v>
      </c>
    </row>
    <row r="94" spans="1:35" x14ac:dyDescent="0.25">
      <c r="A94" t="s">
        <v>134</v>
      </c>
      <c r="C94" s="3" t="e">
        <f>(C40*-1)*B87</f>
        <v>#DIV/0!</v>
      </c>
      <c r="D94" s="3" t="e">
        <f>C94-(D40*0.7)-C59+C95</f>
        <v>#DIV/0!</v>
      </c>
      <c r="E94" s="3" t="e">
        <f t="shared" ref="E94:AI94" si="90">D94-(E40*0.7)-D59+D95</f>
        <v>#DIV/0!</v>
      </c>
      <c r="F94" s="3" t="e">
        <f t="shared" si="90"/>
        <v>#DIV/0!</v>
      </c>
      <c r="G94" s="3" t="e">
        <f t="shared" si="90"/>
        <v>#DIV/0!</v>
      </c>
      <c r="H94" s="3" t="e">
        <f t="shared" si="90"/>
        <v>#DIV/0!</v>
      </c>
      <c r="I94" s="3" t="e">
        <f t="shared" si="90"/>
        <v>#DIV/0!</v>
      </c>
      <c r="J94" s="3" t="e">
        <f t="shared" si="90"/>
        <v>#DIV/0!</v>
      </c>
      <c r="K94" s="3" t="e">
        <f t="shared" si="90"/>
        <v>#DIV/0!</v>
      </c>
      <c r="L94" s="3" t="e">
        <f t="shared" si="90"/>
        <v>#DIV/0!</v>
      </c>
      <c r="M94" s="3" t="e">
        <f t="shared" si="90"/>
        <v>#DIV/0!</v>
      </c>
      <c r="N94" s="3" t="e">
        <f t="shared" si="90"/>
        <v>#DIV/0!</v>
      </c>
      <c r="O94" s="3" t="e">
        <f t="shared" si="90"/>
        <v>#DIV/0!</v>
      </c>
      <c r="P94" s="3" t="e">
        <f t="shared" si="90"/>
        <v>#DIV/0!</v>
      </c>
      <c r="Q94" s="3" t="e">
        <f t="shared" si="90"/>
        <v>#DIV/0!</v>
      </c>
      <c r="R94" s="3" t="e">
        <f t="shared" si="90"/>
        <v>#DIV/0!</v>
      </c>
      <c r="S94" s="3" t="e">
        <f t="shared" si="90"/>
        <v>#DIV/0!</v>
      </c>
      <c r="T94" s="3" t="e">
        <f t="shared" si="90"/>
        <v>#DIV/0!</v>
      </c>
      <c r="U94" s="3" t="e">
        <f t="shared" si="90"/>
        <v>#DIV/0!</v>
      </c>
      <c r="V94" s="3" t="e">
        <f t="shared" si="90"/>
        <v>#DIV/0!</v>
      </c>
      <c r="W94" s="3" t="e">
        <f t="shared" si="90"/>
        <v>#DIV/0!</v>
      </c>
      <c r="X94" s="3" t="e">
        <f t="shared" si="90"/>
        <v>#DIV/0!</v>
      </c>
      <c r="Y94" s="3" t="e">
        <f t="shared" si="90"/>
        <v>#DIV/0!</v>
      </c>
      <c r="Z94" s="3" t="e">
        <f t="shared" si="90"/>
        <v>#DIV/0!</v>
      </c>
      <c r="AA94" s="3" t="e">
        <f t="shared" si="90"/>
        <v>#DIV/0!</v>
      </c>
      <c r="AB94" s="3" t="e">
        <f t="shared" si="90"/>
        <v>#DIV/0!</v>
      </c>
      <c r="AC94" s="3" t="e">
        <f t="shared" si="90"/>
        <v>#DIV/0!</v>
      </c>
      <c r="AD94" s="3" t="e">
        <f t="shared" si="90"/>
        <v>#DIV/0!</v>
      </c>
      <c r="AE94" s="3" t="e">
        <f t="shared" si="90"/>
        <v>#DIV/0!</v>
      </c>
      <c r="AF94" s="3" t="e">
        <f t="shared" si="90"/>
        <v>#DIV/0!</v>
      </c>
      <c r="AG94" s="3" t="e">
        <f t="shared" si="90"/>
        <v>#DIV/0!</v>
      </c>
      <c r="AH94" s="3" t="e">
        <f t="shared" si="90"/>
        <v>#DIV/0!</v>
      </c>
      <c r="AI94" s="3" t="e">
        <f t="shared" si="90"/>
        <v>#DIV/0!</v>
      </c>
    </row>
    <row r="95" spans="1:35" x14ac:dyDescent="0.25">
      <c r="A95" t="s">
        <v>135</v>
      </c>
      <c r="C95" s="3" t="e">
        <f>C94*$B$83</f>
        <v>#DIV/0!</v>
      </c>
      <c r="D95" s="3" t="e">
        <f>D94*$B$83</f>
        <v>#DIV/0!</v>
      </c>
      <c r="E95" s="3" t="e">
        <f t="shared" ref="E95:AI95" si="91">E94*$B$83</f>
        <v>#DIV/0!</v>
      </c>
      <c r="F95" s="3" t="e">
        <f t="shared" si="91"/>
        <v>#DIV/0!</v>
      </c>
      <c r="G95" s="3" t="e">
        <f t="shared" si="91"/>
        <v>#DIV/0!</v>
      </c>
      <c r="H95" s="3" t="e">
        <f t="shared" si="91"/>
        <v>#DIV/0!</v>
      </c>
      <c r="I95" s="3" t="e">
        <f t="shared" si="91"/>
        <v>#DIV/0!</v>
      </c>
      <c r="J95" s="3" t="e">
        <f t="shared" si="91"/>
        <v>#DIV/0!</v>
      </c>
      <c r="K95" s="3" t="e">
        <f t="shared" si="91"/>
        <v>#DIV/0!</v>
      </c>
      <c r="L95" s="3" t="e">
        <f t="shared" si="91"/>
        <v>#DIV/0!</v>
      </c>
      <c r="M95" s="3" t="e">
        <f t="shared" si="91"/>
        <v>#DIV/0!</v>
      </c>
      <c r="N95" s="3" t="e">
        <f t="shared" si="91"/>
        <v>#DIV/0!</v>
      </c>
      <c r="O95" s="3" t="e">
        <f t="shared" si="91"/>
        <v>#DIV/0!</v>
      </c>
      <c r="P95" s="3" t="e">
        <f t="shared" si="91"/>
        <v>#DIV/0!</v>
      </c>
      <c r="Q95" s="3" t="e">
        <f t="shared" si="91"/>
        <v>#DIV/0!</v>
      </c>
      <c r="R95" s="3" t="e">
        <f t="shared" si="91"/>
        <v>#DIV/0!</v>
      </c>
      <c r="S95" s="3" t="e">
        <f t="shared" si="91"/>
        <v>#DIV/0!</v>
      </c>
      <c r="T95" s="3" t="e">
        <f t="shared" si="91"/>
        <v>#DIV/0!</v>
      </c>
      <c r="U95" s="3" t="e">
        <f t="shared" si="91"/>
        <v>#DIV/0!</v>
      </c>
      <c r="V95" s="3" t="e">
        <f t="shared" si="91"/>
        <v>#DIV/0!</v>
      </c>
      <c r="W95" s="3" t="e">
        <f t="shared" si="91"/>
        <v>#DIV/0!</v>
      </c>
      <c r="X95" s="3" t="e">
        <f t="shared" si="91"/>
        <v>#DIV/0!</v>
      </c>
      <c r="Y95" s="3" t="e">
        <f t="shared" si="91"/>
        <v>#DIV/0!</v>
      </c>
      <c r="Z95" s="3" t="e">
        <f t="shared" si="91"/>
        <v>#DIV/0!</v>
      </c>
      <c r="AA95" s="3" t="e">
        <f t="shared" si="91"/>
        <v>#DIV/0!</v>
      </c>
      <c r="AB95" s="3" t="e">
        <f t="shared" si="91"/>
        <v>#DIV/0!</v>
      </c>
      <c r="AC95" s="3" t="e">
        <f t="shared" si="91"/>
        <v>#DIV/0!</v>
      </c>
      <c r="AD95" s="3" t="e">
        <f t="shared" si="91"/>
        <v>#DIV/0!</v>
      </c>
      <c r="AE95" s="3" t="e">
        <f t="shared" si="91"/>
        <v>#DIV/0!</v>
      </c>
      <c r="AF95" s="3" t="e">
        <f t="shared" si="91"/>
        <v>#DIV/0!</v>
      </c>
      <c r="AG95" s="3" t="e">
        <f t="shared" si="91"/>
        <v>#DIV/0!</v>
      </c>
      <c r="AH95" s="3" t="e">
        <f t="shared" si="91"/>
        <v>#DIV/0!</v>
      </c>
      <c r="AI95" s="3" t="e">
        <f t="shared" si="91"/>
        <v>#DIV/0!</v>
      </c>
    </row>
    <row r="97" spans="1:8" x14ac:dyDescent="0.25">
      <c r="A97" t="s">
        <v>141</v>
      </c>
      <c r="B97" s="3" t="e">
        <f>SUM(C95:V95)</f>
        <v>#DIV/0!</v>
      </c>
    </row>
    <row r="98" spans="1:8" x14ac:dyDescent="0.25">
      <c r="A98" t="s">
        <v>142</v>
      </c>
      <c r="B98" s="3">
        <f>E19*B87</f>
        <v>0</v>
      </c>
    </row>
    <row r="99" spans="1:8" x14ac:dyDescent="0.25">
      <c r="B99" s="3" t="e">
        <f>B97+B98</f>
        <v>#DIV/0!</v>
      </c>
    </row>
    <row r="104" spans="1:8" x14ac:dyDescent="0.25">
      <c r="B104" s="5" t="s">
        <v>2</v>
      </c>
    </row>
    <row r="105" spans="1:8" x14ac:dyDescent="0.25">
      <c r="B105" s="2">
        <v>0.2</v>
      </c>
      <c r="C105" s="2">
        <v>0.3</v>
      </c>
      <c r="D105" s="2">
        <v>0.4</v>
      </c>
      <c r="E105" s="2">
        <v>0.5</v>
      </c>
      <c r="F105" s="2">
        <v>0.6</v>
      </c>
      <c r="G105" s="2">
        <v>0.7</v>
      </c>
      <c r="H105" s="2">
        <v>0.8</v>
      </c>
    </row>
    <row r="106" spans="1:8" x14ac:dyDescent="0.25">
      <c r="A106" s="5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19" sqref="B19"/>
    </sheetView>
  </sheetViews>
  <sheetFormatPr defaultRowHeight="15" x14ac:dyDescent="0.25"/>
  <cols>
    <col min="1" max="1" width="13.28515625" customWidth="1"/>
    <col min="2" max="2" width="9.85546875" bestFit="1" customWidth="1"/>
  </cols>
  <sheetData>
    <row r="1" spans="1:2" x14ac:dyDescent="0.25">
      <c r="A1" s="5" t="s">
        <v>15</v>
      </c>
    </row>
    <row r="4" spans="1:2" x14ac:dyDescent="0.25">
      <c r="A4" t="s">
        <v>46</v>
      </c>
    </row>
    <row r="5" spans="1:2" x14ac:dyDescent="0.25">
      <c r="A5" t="s">
        <v>95</v>
      </c>
      <c r="B5" s="7">
        <v>0</v>
      </c>
    </row>
    <row r="6" spans="1:2" x14ac:dyDescent="0.25">
      <c r="A6" t="s">
        <v>47</v>
      </c>
      <c r="B6" s="7">
        <v>0</v>
      </c>
    </row>
    <row r="7" spans="1:2" x14ac:dyDescent="0.25">
      <c r="A7" t="s">
        <v>48</v>
      </c>
      <c r="B7">
        <v>0</v>
      </c>
    </row>
    <row r="8" spans="1:2" x14ac:dyDescent="0.25">
      <c r="B8" s="2"/>
    </row>
    <row r="9" spans="1:2" x14ac:dyDescent="0.25">
      <c r="A9" t="s">
        <v>46</v>
      </c>
      <c r="B9" s="8">
        <f>B6+(B7*(B5-B6))</f>
        <v>0</v>
      </c>
    </row>
    <row r="11" spans="1:2" x14ac:dyDescent="0.25">
      <c r="A11" t="s">
        <v>49</v>
      </c>
      <c r="B11" s="7">
        <v>0</v>
      </c>
    </row>
    <row r="12" spans="1:2" x14ac:dyDescent="0.25">
      <c r="A12" t="s">
        <v>53</v>
      </c>
      <c r="B12" s="2">
        <v>0</v>
      </c>
    </row>
    <row r="13" spans="1:2" x14ac:dyDescent="0.25">
      <c r="B13" s="2"/>
    </row>
    <row r="14" spans="1:2" x14ac:dyDescent="0.25">
      <c r="A14" t="s">
        <v>50</v>
      </c>
      <c r="B14" s="7">
        <f>B11*(1-B12)</f>
        <v>0</v>
      </c>
    </row>
    <row r="16" spans="1:2" x14ac:dyDescent="0.25">
      <c r="A16" t="s">
        <v>15</v>
      </c>
      <c r="B16" s="7">
        <f>(B14*B18)+(B9*B19)</f>
        <v>0</v>
      </c>
    </row>
    <row r="18" spans="1:2" x14ac:dyDescent="0.25">
      <c r="A18" t="s">
        <v>51</v>
      </c>
      <c r="B18" s="2">
        <v>1</v>
      </c>
    </row>
    <row r="19" spans="1:2" x14ac:dyDescent="0.25">
      <c r="A19" t="s">
        <v>52</v>
      </c>
      <c r="B19" s="2">
        <f>1-B18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9B02-28E1-469F-B928-2C5A76E3D4F9}">
  <dimension ref="A3:D45"/>
  <sheetViews>
    <sheetView topLeftCell="A23" workbookViewId="0">
      <selection activeCell="F22" sqref="F22"/>
    </sheetView>
  </sheetViews>
  <sheetFormatPr defaultRowHeight="15" x14ac:dyDescent="0.25"/>
  <cols>
    <col min="1" max="1" width="14.42578125" customWidth="1"/>
  </cols>
  <sheetData>
    <row r="3" spans="1:2" x14ac:dyDescent="0.25">
      <c r="A3" s="5" t="s">
        <v>108</v>
      </c>
    </row>
    <row r="5" spans="1:2" x14ac:dyDescent="0.25">
      <c r="A5" t="s">
        <v>109</v>
      </c>
    </row>
    <row r="6" spans="1:2" x14ac:dyDescent="0.25">
      <c r="B6" t="s">
        <v>110</v>
      </c>
    </row>
    <row r="7" spans="1:2" x14ac:dyDescent="0.25">
      <c r="A7">
        <v>2009</v>
      </c>
      <c r="B7" s="25">
        <v>0.30790000000000001</v>
      </c>
    </row>
    <row r="8" spans="1:2" x14ac:dyDescent="0.25">
      <c r="A8">
        <v>2010</v>
      </c>
      <c r="B8" s="25">
        <v>0.1234</v>
      </c>
    </row>
    <row r="9" spans="1:2" x14ac:dyDescent="0.25">
      <c r="A9">
        <v>2011</v>
      </c>
      <c r="B9" s="25">
        <v>-5.0200000000000002E-3</v>
      </c>
    </row>
    <row r="10" spans="1:2" x14ac:dyDescent="0.25">
      <c r="A10">
        <v>2012</v>
      </c>
      <c r="B10" s="25">
        <v>0.16539999999999999</v>
      </c>
    </row>
    <row r="11" spans="1:2" x14ac:dyDescent="0.25">
      <c r="A11">
        <v>2013</v>
      </c>
      <c r="B11" s="25">
        <v>0.2737</v>
      </c>
    </row>
    <row r="12" spans="1:2" x14ac:dyDescent="0.25">
      <c r="A12">
        <v>2014</v>
      </c>
      <c r="B12" s="25">
        <v>5.5E-2</v>
      </c>
    </row>
    <row r="13" spans="1:2" x14ac:dyDescent="0.25">
      <c r="A13">
        <v>2015</v>
      </c>
      <c r="B13" s="25">
        <v>3.2000000000000002E-3</v>
      </c>
    </row>
    <row r="14" spans="1:2" x14ac:dyDescent="0.25">
      <c r="A14">
        <v>2016</v>
      </c>
      <c r="B14" s="25">
        <v>8.1500000000000003E-2</v>
      </c>
    </row>
    <row r="15" spans="1:2" x14ac:dyDescent="0.25">
      <c r="A15">
        <v>2017</v>
      </c>
      <c r="B15" s="25">
        <v>0.23069999999999999</v>
      </c>
    </row>
    <row r="16" spans="1:2" x14ac:dyDescent="0.25">
      <c r="A16">
        <v>2018</v>
      </c>
      <c r="B16" s="25">
        <v>-8.2000000000000003E-2</v>
      </c>
    </row>
    <row r="17" spans="1:2" x14ac:dyDescent="0.25">
      <c r="A17">
        <v>2019</v>
      </c>
      <c r="B17" s="25">
        <v>0.28399999999999997</v>
      </c>
    </row>
    <row r="18" spans="1:2" x14ac:dyDescent="0.25">
      <c r="A18">
        <v>2020</v>
      </c>
      <c r="B18" s="25">
        <v>0.16500000000000001</v>
      </c>
    </row>
    <row r="19" spans="1:2" x14ac:dyDescent="0.25">
      <c r="A19">
        <v>2021</v>
      </c>
      <c r="B19" s="25">
        <v>0.2235</v>
      </c>
    </row>
    <row r="20" spans="1:2" x14ac:dyDescent="0.25">
      <c r="A20">
        <v>2022</v>
      </c>
      <c r="B20" s="25">
        <v>-0.17730000000000001</v>
      </c>
    </row>
    <row r="22" spans="1:2" x14ac:dyDescent="0.25">
      <c r="A22" t="s">
        <v>111</v>
      </c>
      <c r="B22" s="6">
        <f>AVERAGE(B7:B20)</f>
        <v>0.1177842857142857</v>
      </c>
    </row>
    <row r="23" spans="1:2" x14ac:dyDescent="0.25">
      <c r="A23" t="s">
        <v>112</v>
      </c>
      <c r="B23" s="6">
        <f>AVERAGE(B11:B20)</f>
        <v>0.10573000000000002</v>
      </c>
    </row>
    <row r="24" spans="1:2" x14ac:dyDescent="0.25">
      <c r="A24" t="s">
        <v>113</v>
      </c>
      <c r="B24" s="6">
        <f>AVERAGE(B16:B20)</f>
        <v>8.2640000000000005E-2</v>
      </c>
    </row>
    <row r="26" spans="1:2" x14ac:dyDescent="0.25">
      <c r="A26" s="5" t="s">
        <v>119</v>
      </c>
    </row>
    <row r="27" spans="1:2" x14ac:dyDescent="0.25">
      <c r="A27" s="5"/>
    </row>
    <row r="28" spans="1:2" x14ac:dyDescent="0.25">
      <c r="A28" t="s">
        <v>114</v>
      </c>
    </row>
    <row r="29" spans="1:2" x14ac:dyDescent="0.25">
      <c r="A29" t="s">
        <v>115</v>
      </c>
      <c r="B29" s="7">
        <v>4.6100000000000002E-2</v>
      </c>
    </row>
    <row r="31" spans="1:2" x14ac:dyDescent="0.25">
      <c r="A31" t="s">
        <v>116</v>
      </c>
      <c r="B31" s="7">
        <v>5.3699999999999998E-2</v>
      </c>
    </row>
    <row r="33" spans="1:4" x14ac:dyDescent="0.25">
      <c r="A33" t="s">
        <v>117</v>
      </c>
      <c r="B33" s="7">
        <v>5.1900000000000002E-2</v>
      </c>
    </row>
    <row r="34" spans="1:4" x14ac:dyDescent="0.25">
      <c r="A34" t="s">
        <v>118</v>
      </c>
      <c r="B34" s="7">
        <v>6.2E-2</v>
      </c>
    </row>
    <row r="36" spans="1:4" x14ac:dyDescent="0.25">
      <c r="A36" s="5" t="s">
        <v>131</v>
      </c>
    </row>
    <row r="37" spans="1:4" ht="15.75" thickBot="1" x14ac:dyDescent="0.3"/>
    <row r="38" spans="1:4" ht="27" thickBot="1" x14ac:dyDescent="0.3">
      <c r="A38" s="28" t="s">
        <v>120</v>
      </c>
      <c r="B38" s="29" t="s">
        <v>121</v>
      </c>
      <c r="C38" s="29" t="s">
        <v>122</v>
      </c>
      <c r="D38" s="29" t="s">
        <v>123</v>
      </c>
    </row>
    <row r="39" spans="1:4" ht="32.25" thickBot="1" x14ac:dyDescent="0.3">
      <c r="A39" s="30" t="s">
        <v>124</v>
      </c>
      <c r="B39" s="31">
        <v>4</v>
      </c>
      <c r="C39" s="31">
        <v>0.98</v>
      </c>
      <c r="D39" s="32">
        <v>0.115</v>
      </c>
    </row>
    <row r="40" spans="1:4" ht="63.75" thickBot="1" x14ac:dyDescent="0.3">
      <c r="A40" s="30" t="s">
        <v>125</v>
      </c>
      <c r="B40" s="31">
        <v>174</v>
      </c>
      <c r="C40" s="31">
        <v>1.26</v>
      </c>
      <c r="D40" s="32">
        <v>0.20080000000000001</v>
      </c>
    </row>
    <row r="41" spans="1:4" ht="32.25" thickBot="1" x14ac:dyDescent="0.3">
      <c r="A41" s="30" t="s">
        <v>126</v>
      </c>
      <c r="B41" s="31">
        <v>23</v>
      </c>
      <c r="C41" s="31">
        <v>0.99</v>
      </c>
      <c r="D41" s="32">
        <v>0.71409999999999996</v>
      </c>
    </row>
    <row r="42" spans="1:4" ht="32.25" thickBot="1" x14ac:dyDescent="0.3">
      <c r="A42" s="30" t="s">
        <v>127</v>
      </c>
      <c r="B42" s="31">
        <v>101</v>
      </c>
      <c r="C42" s="31">
        <v>1.38</v>
      </c>
      <c r="D42" s="32">
        <v>0.32600000000000001</v>
      </c>
    </row>
    <row r="43" spans="1:4" ht="16.5" thickBot="1" x14ac:dyDescent="0.3">
      <c r="A43" s="30" t="s">
        <v>128</v>
      </c>
      <c r="B43" s="31">
        <v>48</v>
      </c>
      <c r="C43" s="31">
        <v>0.73</v>
      </c>
      <c r="D43" s="32">
        <v>0.77159999999999995</v>
      </c>
    </row>
    <row r="44" spans="1:4" ht="32.25" thickBot="1" x14ac:dyDescent="0.3">
      <c r="A44" s="30" t="s">
        <v>129</v>
      </c>
      <c r="B44" s="31">
        <v>33</v>
      </c>
      <c r="C44" s="31">
        <v>1.55</v>
      </c>
      <c r="D44" s="32">
        <v>0.17660000000000001</v>
      </c>
    </row>
    <row r="45" spans="1:4" ht="32.25" thickBot="1" x14ac:dyDescent="0.3">
      <c r="A45" s="30" t="s">
        <v>130</v>
      </c>
      <c r="B45" s="31">
        <v>15</v>
      </c>
      <c r="C45" s="31">
        <v>0.64</v>
      </c>
      <c r="D45" s="32">
        <v>0.74180000000000001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N12" sqref="N12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65</v>
      </c>
    </row>
    <row r="3" spans="1:2" x14ac:dyDescent="0.25">
      <c r="B3" t="s">
        <v>56</v>
      </c>
    </row>
    <row r="4" spans="1:2" x14ac:dyDescent="0.25">
      <c r="A4" t="s">
        <v>57</v>
      </c>
      <c r="B4">
        <v>978</v>
      </c>
    </row>
    <row r="5" spans="1:2" x14ac:dyDescent="0.25">
      <c r="A5" t="s">
        <v>60</v>
      </c>
      <c r="B5">
        <v>1877</v>
      </c>
    </row>
    <row r="6" spans="1:2" x14ac:dyDescent="0.25">
      <c r="A6" t="s">
        <v>62</v>
      </c>
      <c r="B6">
        <v>2534</v>
      </c>
    </row>
    <row r="7" spans="1:2" x14ac:dyDescent="0.25">
      <c r="A7" t="s">
        <v>64</v>
      </c>
      <c r="B7">
        <v>3123</v>
      </c>
    </row>
    <row r="8" spans="1:2" x14ac:dyDescent="0.25">
      <c r="A8" t="s">
        <v>61</v>
      </c>
      <c r="B8" s="3">
        <f>3400/0.94</f>
        <v>3617.0212765957449</v>
      </c>
    </row>
    <row r="9" spans="1:2" x14ac:dyDescent="0.25">
      <c r="A9" t="s">
        <v>55</v>
      </c>
      <c r="B9">
        <v>3636</v>
      </c>
    </row>
    <row r="10" spans="1:2" x14ac:dyDescent="0.25">
      <c r="A10" t="s">
        <v>59</v>
      </c>
      <c r="B10">
        <v>4985</v>
      </c>
    </row>
    <row r="11" spans="1:2" x14ac:dyDescent="0.25">
      <c r="A11" t="s">
        <v>58</v>
      </c>
      <c r="B11">
        <v>5945</v>
      </c>
    </row>
    <row r="12" spans="1:2" x14ac:dyDescent="0.25">
      <c r="A12" t="s">
        <v>63</v>
      </c>
      <c r="B12">
        <v>8843</v>
      </c>
    </row>
    <row r="18" spans="1:3" x14ac:dyDescent="0.25">
      <c r="A18" t="s">
        <v>66</v>
      </c>
    </row>
    <row r="19" spans="1:3" x14ac:dyDescent="0.25">
      <c r="B19" t="s">
        <v>68</v>
      </c>
      <c r="C19" t="s">
        <v>67</v>
      </c>
    </row>
    <row r="20" spans="1:3" x14ac:dyDescent="0.25">
      <c r="A20" t="s">
        <v>57</v>
      </c>
      <c r="B20">
        <v>11</v>
      </c>
      <c r="C20">
        <v>3.5</v>
      </c>
    </row>
    <row r="21" spans="1:3" x14ac:dyDescent="0.25">
      <c r="A21" t="s">
        <v>62</v>
      </c>
      <c r="B21">
        <v>23.4</v>
      </c>
      <c r="C21">
        <v>0</v>
      </c>
    </row>
    <row r="22" spans="1:3" x14ac:dyDescent="0.25">
      <c r="A22" t="s">
        <v>60</v>
      </c>
      <c r="B22">
        <v>39.700000000000003</v>
      </c>
      <c r="C22">
        <v>0</v>
      </c>
    </row>
    <row r="23" spans="1:3" x14ac:dyDescent="0.25">
      <c r="A23" t="s">
        <v>55</v>
      </c>
      <c r="B23">
        <v>42.1</v>
      </c>
      <c r="C23">
        <v>4.5999999999999996</v>
      </c>
    </row>
    <row r="24" spans="1:3" x14ac:dyDescent="0.25">
      <c r="A24" t="s">
        <v>61</v>
      </c>
      <c r="B24" s="4">
        <f>76/0.82</f>
        <v>92.682926829268297</v>
      </c>
      <c r="C24">
        <v>0</v>
      </c>
    </row>
    <row r="25" spans="1:3" x14ac:dyDescent="0.25">
      <c r="A25" t="s">
        <v>58</v>
      </c>
      <c r="B25">
        <v>100.3</v>
      </c>
      <c r="C25">
        <v>2.2999999999999998</v>
      </c>
    </row>
    <row r="26" spans="1:3" x14ac:dyDescent="0.25">
      <c r="A26" t="s">
        <v>59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38D5-E2A1-476A-9E5D-01BD518F7103}">
  <dimension ref="A2:N8"/>
  <sheetViews>
    <sheetView workbookViewId="0">
      <selection activeCell="B17" sqref="B17"/>
    </sheetView>
  </sheetViews>
  <sheetFormatPr defaultRowHeight="15" x14ac:dyDescent="0.25"/>
  <sheetData>
    <row r="2" spans="1:14" x14ac:dyDescent="0.25"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  <c r="L2">
        <v>2020</v>
      </c>
      <c r="M2">
        <v>2021</v>
      </c>
      <c r="N2">
        <v>2022</v>
      </c>
    </row>
    <row r="3" spans="1:14" x14ac:dyDescent="0.25">
      <c r="A3" t="s">
        <v>101</v>
      </c>
      <c r="B3" s="26">
        <v>0.219</v>
      </c>
      <c r="C3" s="26">
        <v>0.27900000000000003</v>
      </c>
      <c r="D3" s="26">
        <v>0.25800000000000001</v>
      </c>
      <c r="E3" s="26">
        <v>0.28399999999999997</v>
      </c>
      <c r="F3" s="26">
        <v>0.26200000000000001</v>
      </c>
      <c r="G3" s="26">
        <v>0.29299999999999998</v>
      </c>
      <c r="H3" s="26">
        <v>0.23599999999999999</v>
      </c>
      <c r="I3" s="26">
        <v>0.28000000000000003</v>
      </c>
      <c r="J3" s="26">
        <v>0.26700000000000002</v>
      </c>
      <c r="K3" s="26">
        <v>0.26500000000000001</v>
      </c>
      <c r="L3" s="26">
        <v>0.28100000000000003</v>
      </c>
      <c r="M3" s="26">
        <v>0.23200000000000001</v>
      </c>
      <c r="N3" s="26">
        <v>0.27400000000000002</v>
      </c>
    </row>
    <row r="4" spans="1:14" x14ac:dyDescent="0.25">
      <c r="A4" t="s">
        <v>102</v>
      </c>
      <c r="B4" s="26">
        <v>0.30499999999999999</v>
      </c>
      <c r="C4" s="26">
        <v>0.37</v>
      </c>
      <c r="D4" s="26">
        <v>0.35799999999999998</v>
      </c>
      <c r="E4" s="26">
        <v>0.39100000000000001</v>
      </c>
      <c r="F4" s="26">
        <v>0.373</v>
      </c>
      <c r="G4" s="26">
        <v>0.41499999999999998</v>
      </c>
      <c r="H4" s="26">
        <v>0.36</v>
      </c>
      <c r="I4" s="26">
        <v>0.38900000000000001</v>
      </c>
      <c r="J4" s="26">
        <v>0.39900000000000002</v>
      </c>
      <c r="K4" s="26">
        <v>0.40400000000000003</v>
      </c>
      <c r="L4" s="26">
        <v>0.45700000000000002</v>
      </c>
      <c r="M4" s="26">
        <v>0.374</v>
      </c>
      <c r="N4" s="26">
        <v>0.40699999999999997</v>
      </c>
    </row>
    <row r="6" spans="1:14" x14ac:dyDescent="0.25">
      <c r="B6" t="s">
        <v>103</v>
      </c>
      <c r="C6" t="s">
        <v>105</v>
      </c>
      <c r="D6" t="s">
        <v>104</v>
      </c>
    </row>
    <row r="7" spans="1:14" x14ac:dyDescent="0.25">
      <c r="A7" t="s">
        <v>101</v>
      </c>
      <c r="B7" s="6">
        <f>AVERAGE(E3:N3)</f>
        <v>0.26740000000000003</v>
      </c>
      <c r="C7" s="6">
        <f>AVERAGE(J3:N3)</f>
        <v>0.26380000000000003</v>
      </c>
      <c r="D7" s="6">
        <f>AVERAGE(L3:N3)</f>
        <v>0.26233333333333336</v>
      </c>
    </row>
    <row r="8" spans="1:14" x14ac:dyDescent="0.25">
      <c r="A8" t="s">
        <v>102</v>
      </c>
      <c r="B8" s="6">
        <f>AVERAGE(E4:N4)</f>
        <v>0.39689999999999998</v>
      </c>
      <c r="C8" s="6">
        <f>AVERAGE(J4:N4)</f>
        <v>0.40820000000000001</v>
      </c>
      <c r="D8" s="6">
        <f>AVERAGE(L4:N4)</f>
        <v>0.41266666666666668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11"/>
  <sheetViews>
    <sheetView workbookViewId="0">
      <selection activeCell="D12" sqref="D12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75</v>
      </c>
      <c r="C3" t="s">
        <v>81</v>
      </c>
      <c r="D3" t="s">
        <v>82</v>
      </c>
    </row>
    <row r="4" spans="1:4" x14ac:dyDescent="0.25">
      <c r="A4" t="s">
        <v>77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79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78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80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76</v>
      </c>
      <c r="B8">
        <v>228.6</v>
      </c>
      <c r="C8" s="10">
        <f>B8/$B$2/1000</f>
        <v>0.1036734693877551</v>
      </c>
      <c r="D8" s="10">
        <f>C8*Model!$B$16</f>
        <v>0.35383755102040815</v>
      </c>
    </row>
    <row r="10" spans="1:4" x14ac:dyDescent="0.25">
      <c r="A10" t="s">
        <v>106</v>
      </c>
      <c r="D10">
        <v>0</v>
      </c>
    </row>
    <row r="11" spans="1:4" x14ac:dyDescent="0.25">
      <c r="A11" t="s">
        <v>107</v>
      </c>
      <c r="D11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8EE1-5283-404D-9252-B1BA816B479C}">
  <dimension ref="A1:B10"/>
  <sheetViews>
    <sheetView workbookViewId="0">
      <selection activeCell="A2" sqref="A2:B5"/>
    </sheetView>
  </sheetViews>
  <sheetFormatPr defaultRowHeight="15" x14ac:dyDescent="0.25"/>
  <cols>
    <col min="1" max="1" width="24.85546875" customWidth="1"/>
  </cols>
  <sheetData>
    <row r="1" spans="1:2" x14ac:dyDescent="0.25">
      <c r="A1" t="s">
        <v>136</v>
      </c>
    </row>
    <row r="2" spans="1:2" x14ac:dyDescent="0.25">
      <c r="B2" t="s">
        <v>27</v>
      </c>
    </row>
    <row r="3" spans="1:2" x14ac:dyDescent="0.25">
      <c r="A3" t="s">
        <v>25</v>
      </c>
      <c r="B3" s="3">
        <f>Model!E19</f>
        <v>0</v>
      </c>
    </row>
    <row r="4" spans="1:2" x14ac:dyDescent="0.25">
      <c r="A4" t="s">
        <v>137</v>
      </c>
      <c r="B4" s="3" t="e">
        <f>SUM(Model!C43:AI44)*-1</f>
        <v>#DIV/0!</v>
      </c>
    </row>
    <row r="5" spans="1:2" x14ac:dyDescent="0.25">
      <c r="A5" t="s">
        <v>138</v>
      </c>
      <c r="B5" s="3" t="e">
        <f>B10</f>
        <v>#DIV/0!</v>
      </c>
    </row>
    <row r="7" spans="1:2" x14ac:dyDescent="0.25">
      <c r="A7" t="s">
        <v>138</v>
      </c>
    </row>
    <row r="8" spans="1:2" x14ac:dyDescent="0.25">
      <c r="A8" t="s">
        <v>139</v>
      </c>
      <c r="B8" s="3" t="e">
        <f>SUM(Model!C61:AI61)</f>
        <v>#DIV/0!</v>
      </c>
    </row>
    <row r="9" spans="1:2" x14ac:dyDescent="0.25">
      <c r="A9" t="s">
        <v>140</v>
      </c>
      <c r="B9" s="3" t="e">
        <f>SUM(Model!C67:AI67)</f>
        <v>#DIV/0!</v>
      </c>
    </row>
    <row r="10" spans="1:2" x14ac:dyDescent="0.25">
      <c r="A10" t="s">
        <v>132</v>
      </c>
      <c r="B10" s="3" t="e">
        <f>B8-B9</f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Model</vt:lpstr>
      <vt:lpstr>WACC</vt:lpstr>
      <vt:lpstr>WACC Assumptions</vt:lpstr>
      <vt:lpstr>Costs</vt:lpstr>
      <vt:lpstr>Load Factor</vt:lpstr>
      <vt:lpstr>Carbon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Dr James Henderson</cp:lastModifiedBy>
  <dcterms:created xsi:type="dcterms:W3CDTF">2019-04-04T14:28:45Z</dcterms:created>
  <dcterms:modified xsi:type="dcterms:W3CDTF">2024-04-01T09:17:37Z</dcterms:modified>
</cp:coreProperties>
</file>