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G:\My Drive\ceners\Education\MVEB\Kurzy\MEBn5047 Excel\"/>
    </mc:Choice>
  </mc:AlternateContent>
  <xr:revisionPtr revIDLastSave="0" documentId="8_{3F6FCA76-F5EC-413E-B114-03606B1859BA}" xr6:coauthVersionLast="47" xr6:coauthVersionMax="47" xr10:uidLastSave="{00000000-0000-0000-0000-000000000000}"/>
  <bookViews>
    <workbookView xWindow="-108" yWindow="-108" windowWidth="23256" windowHeight="12720" xr2:uid="{E885BC6E-CCC7-41F8-BE1D-9ECA2297B1A2}"/>
  </bookViews>
  <sheets>
    <sheet name="Sheet1" sheetId="1" r:id="rId1"/>
    <sheet name="Sheet2" sheetId="2" r:id="rId2"/>
  </sheets>
  <definedNames>
    <definedName name="solver_adj" localSheetId="0" hidden="1">Sheet1!$AJ$5,Sheet1!$AJ$9</definedName>
    <definedName name="solver_cvg" localSheetId="0" hidden="1">0.0001</definedName>
    <definedName name="solver_drv" localSheetId="0" hidden="1">2</definedName>
    <definedName name="solver_eng" localSheetId="0" hidden="1">1</definedName>
    <definedName name="solver_est" localSheetId="0" hidden="1">1</definedName>
    <definedName name="solver_itr" localSheetId="0" hidden="1">2147483647</definedName>
    <definedName name="solver_lhs1" localSheetId="0" hidden="1">Sheet1!$AJ$5</definedName>
    <definedName name="solver_mip" localSheetId="0" hidden="1">2147483647</definedName>
    <definedName name="solver_mni" localSheetId="0" hidden="1">30</definedName>
    <definedName name="solver_mrt" localSheetId="0" hidden="1">0.075</definedName>
    <definedName name="solver_msl" localSheetId="0" hidden="1">2</definedName>
    <definedName name="solver_neg" localSheetId="0" hidden="1">1</definedName>
    <definedName name="solver_nod" localSheetId="0" hidden="1">2147483647</definedName>
    <definedName name="solver_num" localSheetId="0" hidden="1">1</definedName>
    <definedName name="solver_nwt" localSheetId="0" hidden="1">1</definedName>
    <definedName name="solver_opt" localSheetId="0" hidden="1">Sheet1!$AJ$13</definedName>
    <definedName name="solver_pre" localSheetId="0" hidden="1">0.000001</definedName>
    <definedName name="solver_rbv" localSheetId="0" hidden="1">2</definedName>
    <definedName name="solver_rel1" localSheetId="0" hidden="1">1</definedName>
    <definedName name="solver_rhs1" localSheetId="0" hidden="1">6%</definedName>
    <definedName name="solver_rlx" localSheetId="0" hidden="1">2</definedName>
    <definedName name="solver_rsd" localSheetId="0" hidden="1">0</definedName>
    <definedName name="solver_scl" localSheetId="0" hidden="1">2</definedName>
    <definedName name="solver_sho" localSheetId="0" hidden="1">2</definedName>
    <definedName name="solver_ssz" localSheetId="0" hidden="1">100</definedName>
    <definedName name="solver_tim" localSheetId="0" hidden="1">2147483647</definedName>
    <definedName name="solver_tol" localSheetId="0" hidden="1">0.01</definedName>
    <definedName name="solver_typ" localSheetId="0" hidden="1">3</definedName>
    <definedName name="solver_val" localSheetId="0" hidden="1">0</definedName>
    <definedName name="solver_ver" localSheetId="0" hidden="1">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7" i="1" l="1"/>
  <c r="B10" i="1" s="1"/>
  <c r="B26" i="1" s="1"/>
  <c r="B27" i="1" s="1"/>
  <c r="B33" i="1"/>
  <c r="B25" i="1"/>
  <c r="B21" i="1"/>
  <c r="C20" i="1" s="1"/>
  <c r="D20" i="1" s="1"/>
  <c r="E20" i="1" s="1"/>
  <c r="F20" i="1" s="1"/>
  <c r="G20" i="1" s="1"/>
  <c r="H20" i="1" s="1"/>
  <c r="I20" i="1" s="1"/>
  <c r="J20" i="1" s="1"/>
  <c r="K20" i="1" s="1"/>
  <c r="L20" i="1" s="1"/>
  <c r="M20" i="1" s="1"/>
  <c r="N20" i="1" s="1"/>
  <c r="O20" i="1" s="1"/>
  <c r="P20" i="1" s="1"/>
  <c r="Q20" i="1" s="1"/>
  <c r="R20" i="1" s="1"/>
  <c r="S20" i="1" s="1"/>
  <c r="T20" i="1" s="1"/>
  <c r="U20" i="1" s="1"/>
  <c r="V20" i="1" s="1"/>
  <c r="W20" i="1" s="1"/>
  <c r="X20" i="1" s="1"/>
  <c r="Y20" i="1" s="1"/>
  <c r="Z20" i="1" s="1"/>
  <c r="AA20" i="1" s="1"/>
  <c r="AB20" i="1" s="1"/>
  <c r="AC20" i="1" s="1"/>
  <c r="AD20" i="1" s="1"/>
  <c r="AE20" i="1" s="1"/>
  <c r="AF20" i="1" s="1"/>
  <c r="B12" i="1"/>
  <c r="B4" i="1"/>
  <c r="B2" i="1"/>
  <c r="B3" i="1" s="1"/>
  <c r="B20" i="1"/>
  <c r="B19" i="1"/>
  <c r="B17" i="1"/>
  <c r="B34" i="1" l="1"/>
  <c r="C34" i="1" s="1"/>
  <c r="D34" i="1" s="1"/>
  <c r="E34" i="1" s="1"/>
  <c r="F34" i="1" s="1"/>
  <c r="G34" i="1" s="1"/>
  <c r="H34" i="1" s="1"/>
  <c r="I34" i="1" s="1"/>
  <c r="J34" i="1" s="1"/>
  <c r="K34" i="1" s="1"/>
  <c r="L34" i="1" s="1"/>
  <c r="M34" i="1" s="1"/>
  <c r="N34" i="1" s="1"/>
  <c r="O34" i="1" s="1"/>
  <c r="P34" i="1" s="1"/>
  <c r="Q34" i="1" s="1"/>
  <c r="R34" i="1" s="1"/>
  <c r="S34" i="1" s="1"/>
  <c r="T34" i="1" s="1"/>
  <c r="U34" i="1" s="1"/>
  <c r="V34" i="1" s="1"/>
  <c r="W34" i="1" s="1"/>
  <c r="X34" i="1" s="1"/>
  <c r="Y34" i="1" s="1"/>
  <c r="Z34" i="1" s="1"/>
  <c r="AA34" i="1" s="1"/>
  <c r="AB34" i="1" s="1"/>
  <c r="AC34" i="1" s="1"/>
  <c r="AD34" i="1" s="1"/>
  <c r="AE34" i="1" s="1"/>
  <c r="AF34" i="1" s="1"/>
  <c r="B37" i="1" s="1"/>
  <c r="B13" i="1"/>
  <c r="B15" i="1" s="1"/>
  <c r="AE22" i="1" s="1"/>
  <c r="C27" i="1"/>
  <c r="D27" i="1" s="1"/>
  <c r="E27" i="1" s="1"/>
  <c r="F27" i="1" s="1"/>
  <c r="G27" i="1" s="1"/>
  <c r="H27" i="1" s="1"/>
  <c r="I27" i="1" s="1"/>
  <c r="J27" i="1" s="1"/>
  <c r="K27" i="1" s="1"/>
  <c r="L27" i="1" s="1"/>
  <c r="M27" i="1" s="1"/>
  <c r="N27" i="1" s="1"/>
  <c r="O27" i="1" s="1"/>
  <c r="P27" i="1" s="1"/>
  <c r="Q27" i="1" s="1"/>
  <c r="R27" i="1" s="1"/>
  <c r="S27" i="1" s="1"/>
  <c r="T27" i="1" s="1"/>
  <c r="U27" i="1" s="1"/>
  <c r="V27" i="1" s="1"/>
  <c r="W27" i="1" s="1"/>
  <c r="X27" i="1" s="1"/>
  <c r="Y27" i="1" s="1"/>
  <c r="Z27" i="1" s="1"/>
  <c r="AA27" i="1" s="1"/>
  <c r="AB27" i="1" s="1"/>
  <c r="AC27" i="1" s="1"/>
  <c r="AD27" i="1" s="1"/>
  <c r="AE27" i="1" s="1"/>
  <c r="AF27" i="1" s="1"/>
  <c r="B30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  <c r="C22" i="1" l="1"/>
  <c r="B22" i="1"/>
  <c r="AC22" i="1"/>
  <c r="L22" i="1"/>
  <c r="AD22" i="1"/>
  <c r="D22" i="1"/>
  <c r="E22" i="1"/>
  <c r="X22" i="1"/>
  <c r="V22" i="1"/>
  <c r="W22" i="1"/>
  <c r="Y22" i="1"/>
  <c r="Q22" i="1"/>
  <c r="M22" i="1"/>
  <c r="I22" i="1"/>
  <c r="AA22" i="1"/>
  <c r="T22" i="1"/>
  <c r="P22" i="1"/>
  <c r="N22" i="1"/>
  <c r="AF22" i="1"/>
  <c r="O22" i="1"/>
  <c r="S22" i="1"/>
  <c r="J22" i="1"/>
  <c r="U22" i="1"/>
  <c r="AB22" i="1"/>
  <c r="G22" i="1"/>
  <c r="Z22" i="1"/>
  <c r="H22" i="1"/>
  <c r="F22" i="1"/>
  <c r="K22" i="1"/>
  <c r="R22" i="1"/>
  <c r="B5" i="1"/>
  <c r="B29" i="1" s="1"/>
  <c r="B31" i="1" s="1"/>
  <c r="AJ11" i="1" s="1"/>
  <c r="B23" i="1" l="1"/>
  <c r="B36" i="1" s="1"/>
  <c r="B38" i="1" s="1"/>
  <c r="AJ12" i="1" s="1"/>
  <c r="B40" i="1" l="1"/>
  <c r="AJ13" i="1" s="1"/>
</calcChain>
</file>

<file path=xl/sharedStrings.xml><?xml version="1.0" encoding="utf-8"?>
<sst xmlns="http://schemas.openxmlformats.org/spreadsheetml/2006/main" count="52" uniqueCount="42">
  <si>
    <t>Home 1</t>
  </si>
  <si>
    <t>Rent 1</t>
  </si>
  <si>
    <t>Home 2</t>
  </si>
  <si>
    <t>Rent 2</t>
  </si>
  <si>
    <t>Home 3</t>
  </si>
  <si>
    <t>Rent 3</t>
  </si>
  <si>
    <t>Home 4</t>
  </si>
  <si>
    <t>Rent 4</t>
  </si>
  <si>
    <t>Home 5</t>
  </si>
  <si>
    <t>Rent 5</t>
  </si>
  <si>
    <t>Rent (M)</t>
  </si>
  <si>
    <t>Rent (Y)</t>
  </si>
  <si>
    <t>Rent growth (%)</t>
  </si>
  <si>
    <t>Rent (cumulative)</t>
  </si>
  <si>
    <t>Purchase price</t>
  </si>
  <si>
    <t>REC commission</t>
  </si>
  <si>
    <t>LTV</t>
  </si>
  <si>
    <t>Cash needed</t>
  </si>
  <si>
    <t>Mortgage duration (Y)</t>
  </si>
  <si>
    <t>Interest rate</t>
  </si>
  <si>
    <t>Mortgage payment (M)</t>
  </si>
  <si>
    <t>Mortgage payment (Y)</t>
  </si>
  <si>
    <t>Property tax (Y)</t>
  </si>
  <si>
    <t>Repair fund (Y)</t>
  </si>
  <si>
    <t>Insurance (Y)</t>
  </si>
  <si>
    <t>House management (Y)</t>
  </si>
  <si>
    <t>Total non-mortgage costs (Y)</t>
  </si>
  <si>
    <t>Inflation</t>
  </si>
  <si>
    <t>Full costs (Y)</t>
  </si>
  <si>
    <t>Full costs (cumulative)</t>
  </si>
  <si>
    <t>Spare cash</t>
  </si>
  <si>
    <t>Spare cash appreciation (%)</t>
  </si>
  <si>
    <t>Spare cash (Y)</t>
  </si>
  <si>
    <t>Rent costs</t>
  </si>
  <si>
    <t>Rent revenues</t>
  </si>
  <si>
    <t>Rent results</t>
  </si>
  <si>
    <t>Property price growth (%)</t>
  </si>
  <si>
    <t>Re-sell value</t>
  </si>
  <si>
    <t>Purchase costs</t>
  </si>
  <si>
    <t>Purchase revenues</t>
  </si>
  <si>
    <t>Purchase results</t>
  </si>
  <si>
    <t>Rent to purchase results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</si>
</sst>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5" formatCode="_-* #,##0_-;\-* #,##0_-;_-* &quot;-&quot;??_-;_-@_-"/>
    <numFmt numFmtId="166" formatCode="0.0%"/>
    <numFmt numFmtId="167" formatCode="_-* #,##0.0\ _K_č_-;\-* #,##0.0\ _K_č_-;_-* &quot;-&quot;?\ _K_č_-;_-@_-"/>
  </numFmts>
  <fonts count="2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9">
    <xf numFmtId="0" fontId="0" fillId="0" borderId="0" xfId="0"/>
    <xf numFmtId="165" fontId="0" fillId="0" borderId="0" xfId="1" applyNumberFormat="1" applyFont="1"/>
    <xf numFmtId="0" fontId="0" fillId="0" borderId="0" xfId="0" applyNumberFormat="1"/>
    <xf numFmtId="0" fontId="0" fillId="0" borderId="0" xfId="1" applyNumberFormat="1" applyFont="1"/>
    <xf numFmtId="9" fontId="0" fillId="0" borderId="0" xfId="2" applyFont="1"/>
    <xf numFmtId="165" fontId="0" fillId="0" borderId="0" xfId="0" applyNumberFormat="1"/>
    <xf numFmtId="166" fontId="0" fillId="0" borderId="0" xfId="2" applyNumberFormat="1" applyFont="1"/>
    <xf numFmtId="167" fontId="0" fillId="0" borderId="0" xfId="0" applyNumberFormat="1"/>
    <xf numFmtId="10" fontId="0" fillId="0" borderId="0" xfId="2" applyNumberFormat="1" applyFont="1"/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8A3A1D-777A-4621-8A03-1E885C0291D9}">
  <dimension ref="A1:AJ40"/>
  <sheetViews>
    <sheetView tabSelected="1" workbookViewId="0">
      <pane ySplit="1" topLeftCell="A19" activePane="bottomLeft" state="frozen"/>
      <selection pane="bottomLeft" activeCell="AI18" sqref="AI18"/>
    </sheetView>
  </sheetViews>
  <sheetFormatPr defaultRowHeight="14.4" x14ac:dyDescent="0.3"/>
  <cols>
    <col min="1" max="1" width="35.77734375" customWidth="1"/>
    <col min="2" max="2" width="11.21875" style="1" bestFit="1" customWidth="1"/>
    <col min="3" max="32" width="18.88671875" hidden="1" customWidth="1"/>
    <col min="34" max="34" width="21.21875" customWidth="1"/>
    <col min="35" max="35" width="44" customWidth="1"/>
    <col min="36" max="36" width="29.6640625" customWidth="1"/>
  </cols>
  <sheetData>
    <row r="1" spans="1:36" s="2" customFormat="1" x14ac:dyDescent="0.3">
      <c r="B1" s="3">
        <v>2025</v>
      </c>
      <c r="C1" s="2">
        <v>2026</v>
      </c>
      <c r="D1" s="2">
        <v>2027</v>
      </c>
      <c r="E1" s="2">
        <v>2028</v>
      </c>
      <c r="F1" s="3">
        <v>2029</v>
      </c>
      <c r="G1" s="2">
        <v>2030</v>
      </c>
      <c r="H1" s="2">
        <v>2031</v>
      </c>
      <c r="I1" s="2">
        <v>2032</v>
      </c>
      <c r="J1" s="3">
        <v>2033</v>
      </c>
      <c r="K1" s="2">
        <v>2034</v>
      </c>
      <c r="L1" s="2">
        <v>2035</v>
      </c>
      <c r="M1" s="2">
        <v>2036</v>
      </c>
      <c r="N1" s="3">
        <v>2037</v>
      </c>
      <c r="O1" s="2">
        <v>2038</v>
      </c>
      <c r="P1" s="2">
        <v>2039</v>
      </c>
      <c r="Q1" s="2">
        <v>2040</v>
      </c>
      <c r="R1" s="3">
        <v>2041</v>
      </c>
      <c r="S1" s="2">
        <v>2042</v>
      </c>
      <c r="T1" s="2">
        <v>2043</v>
      </c>
      <c r="U1" s="2">
        <v>2044</v>
      </c>
      <c r="V1" s="3">
        <v>2045</v>
      </c>
      <c r="W1" s="2">
        <v>2046</v>
      </c>
      <c r="X1" s="2">
        <v>2047</v>
      </c>
      <c r="Y1" s="2">
        <v>2048</v>
      </c>
      <c r="Z1" s="3">
        <v>2049</v>
      </c>
      <c r="AA1" s="2">
        <v>2050</v>
      </c>
      <c r="AB1" s="2">
        <v>2051</v>
      </c>
      <c r="AC1" s="2">
        <v>2052</v>
      </c>
      <c r="AD1" s="3">
        <v>2053</v>
      </c>
      <c r="AE1" s="2">
        <v>2054</v>
      </c>
      <c r="AF1" s="2">
        <v>2055</v>
      </c>
    </row>
    <row r="2" spans="1:36" x14ac:dyDescent="0.3">
      <c r="A2" t="s">
        <v>10</v>
      </c>
      <c r="B2" s="1">
        <f>AJ3</f>
        <v>16000</v>
      </c>
    </row>
    <row r="3" spans="1:36" x14ac:dyDescent="0.3">
      <c r="A3" t="s">
        <v>11</v>
      </c>
      <c r="B3" s="1">
        <f>B2*12</f>
        <v>192000</v>
      </c>
      <c r="C3" s="5">
        <f>B3+B3*$B$4</f>
        <v>197760</v>
      </c>
      <c r="D3" s="5">
        <f t="shared" ref="D3:AF3" si="0">C3+C3*$B$4</f>
        <v>203692.79999999999</v>
      </c>
      <c r="E3" s="5">
        <f t="shared" si="0"/>
        <v>209803.58399999997</v>
      </c>
      <c r="F3" s="5">
        <f t="shared" si="0"/>
        <v>216097.69151999996</v>
      </c>
      <c r="G3" s="5">
        <f t="shared" si="0"/>
        <v>222580.62226559996</v>
      </c>
      <c r="H3" s="5">
        <f t="shared" si="0"/>
        <v>229258.04093356797</v>
      </c>
      <c r="I3" s="5">
        <f t="shared" si="0"/>
        <v>236135.78216157501</v>
      </c>
      <c r="J3" s="5">
        <f t="shared" si="0"/>
        <v>243219.85562642227</v>
      </c>
      <c r="K3" s="5">
        <f t="shared" si="0"/>
        <v>250516.45129521494</v>
      </c>
      <c r="L3" s="5">
        <f t="shared" si="0"/>
        <v>258031.94483407139</v>
      </c>
      <c r="M3" s="5">
        <f t="shared" si="0"/>
        <v>265772.90317909356</v>
      </c>
      <c r="N3" s="5">
        <f t="shared" si="0"/>
        <v>273746.09027446638</v>
      </c>
      <c r="O3" s="5">
        <f t="shared" si="0"/>
        <v>281958.47298270039</v>
      </c>
      <c r="P3" s="5">
        <f t="shared" si="0"/>
        <v>290417.22717218142</v>
      </c>
      <c r="Q3" s="5">
        <f t="shared" si="0"/>
        <v>299129.74398734688</v>
      </c>
      <c r="R3" s="5">
        <f t="shared" si="0"/>
        <v>308103.6363069673</v>
      </c>
      <c r="S3" s="5">
        <f t="shared" si="0"/>
        <v>317346.74539617629</v>
      </c>
      <c r="T3" s="5">
        <f t="shared" si="0"/>
        <v>326867.14775806159</v>
      </c>
      <c r="U3" s="5">
        <f t="shared" si="0"/>
        <v>336673.16219080344</v>
      </c>
      <c r="V3" s="5">
        <f t="shared" si="0"/>
        <v>346773.35705652757</v>
      </c>
      <c r="W3" s="5">
        <f t="shared" si="0"/>
        <v>357176.5577682234</v>
      </c>
      <c r="X3" s="5">
        <f t="shared" si="0"/>
        <v>367891.85450127011</v>
      </c>
      <c r="Y3" s="5">
        <f t="shared" si="0"/>
        <v>378928.61013630818</v>
      </c>
      <c r="Z3" s="5">
        <f t="shared" si="0"/>
        <v>390296.46844039741</v>
      </c>
      <c r="AA3" s="5">
        <f t="shared" si="0"/>
        <v>402005.36249360931</v>
      </c>
      <c r="AB3" s="5">
        <f t="shared" si="0"/>
        <v>414065.52336841758</v>
      </c>
      <c r="AC3" s="5">
        <f t="shared" si="0"/>
        <v>426487.48906947009</v>
      </c>
      <c r="AD3" s="5">
        <f t="shared" si="0"/>
        <v>439282.1137415542</v>
      </c>
      <c r="AE3" s="5">
        <f t="shared" si="0"/>
        <v>452460.57715380081</v>
      </c>
      <c r="AF3" s="5">
        <f t="shared" si="0"/>
        <v>466034.39446841483</v>
      </c>
      <c r="AI3" t="s">
        <v>10</v>
      </c>
      <c r="AJ3" s="1">
        <v>16000</v>
      </c>
    </row>
    <row r="4" spans="1:36" x14ac:dyDescent="0.3">
      <c r="A4" t="s">
        <v>12</v>
      </c>
      <c r="B4" s="4">
        <f>AJ4</f>
        <v>0.03</v>
      </c>
      <c r="AI4" t="s">
        <v>12</v>
      </c>
      <c r="AJ4" s="4">
        <v>0.03</v>
      </c>
    </row>
    <row r="5" spans="1:36" x14ac:dyDescent="0.3">
      <c r="A5" t="s">
        <v>13</v>
      </c>
      <c r="B5" s="1">
        <f>SUM(B3:AF3)</f>
        <v>9600514.2100822423</v>
      </c>
      <c r="C5" s="5"/>
      <c r="D5" s="5"/>
      <c r="E5" s="5"/>
      <c r="F5" s="5"/>
      <c r="G5" s="5"/>
      <c r="H5" s="5"/>
      <c r="I5" s="5"/>
      <c r="AI5" t="s">
        <v>19</v>
      </c>
      <c r="AJ5" s="8">
        <v>5.5292152838038199E-2</v>
      </c>
    </row>
    <row r="6" spans="1:36" x14ac:dyDescent="0.3">
      <c r="AI6" t="s">
        <v>27</v>
      </c>
      <c r="AJ6" s="4">
        <v>0.03</v>
      </c>
    </row>
    <row r="7" spans="1:36" x14ac:dyDescent="0.3">
      <c r="A7" t="s">
        <v>14</v>
      </c>
      <c r="B7" s="1">
        <f>AJ9</f>
        <v>5800000</v>
      </c>
      <c r="AI7" t="s">
        <v>31</v>
      </c>
      <c r="AJ7" s="4">
        <v>0.06</v>
      </c>
    </row>
    <row r="8" spans="1:36" x14ac:dyDescent="0.3">
      <c r="A8" t="s">
        <v>15</v>
      </c>
      <c r="B8" s="4">
        <v>0.05</v>
      </c>
      <c r="AI8" t="s">
        <v>36</v>
      </c>
      <c r="AJ8" s="6">
        <v>0.01</v>
      </c>
    </row>
    <row r="9" spans="1:36" x14ac:dyDescent="0.3">
      <c r="A9" t="s">
        <v>16</v>
      </c>
      <c r="B9" s="4">
        <v>0.9</v>
      </c>
      <c r="AI9" t="s">
        <v>14</v>
      </c>
      <c r="AJ9" s="1">
        <v>5800000</v>
      </c>
    </row>
    <row r="10" spans="1:36" x14ac:dyDescent="0.3">
      <c r="A10" t="s">
        <v>17</v>
      </c>
      <c r="B10" s="1">
        <f>B7*B8+(1-B9)*B7</f>
        <v>869999.99999999988</v>
      </c>
    </row>
    <row r="11" spans="1:36" x14ac:dyDescent="0.3">
      <c r="A11" t="s">
        <v>18</v>
      </c>
      <c r="B11" s="1">
        <v>30</v>
      </c>
      <c r="AI11" t="s">
        <v>35</v>
      </c>
      <c r="AJ11" s="5">
        <f>B31</f>
        <v>-4603676.8896477139</v>
      </c>
    </row>
    <row r="12" spans="1:36" x14ac:dyDescent="0.3">
      <c r="A12" t="s">
        <v>19</v>
      </c>
      <c r="B12" s="4">
        <f>AJ5</f>
        <v>5.5292152838038199E-2</v>
      </c>
      <c r="AI12" t="s">
        <v>40</v>
      </c>
      <c r="AJ12" s="5">
        <f>B38</f>
        <v>-4603676.8896478107</v>
      </c>
    </row>
    <row r="13" spans="1:36" x14ac:dyDescent="0.3">
      <c r="A13" t="s">
        <v>20</v>
      </c>
      <c r="B13" s="1">
        <f>-PMT(B12/12,B11*12,B7*B9)</f>
        <v>29734.339657094217</v>
      </c>
      <c r="AI13" t="s">
        <v>41</v>
      </c>
      <c r="AJ13" s="5">
        <f>B40</f>
        <v>9.6857547760009766E-8</v>
      </c>
    </row>
    <row r="15" spans="1:36" x14ac:dyDescent="0.3">
      <c r="A15" t="s">
        <v>21</v>
      </c>
      <c r="B15" s="1">
        <f>B13*12</f>
        <v>356812.07588513062</v>
      </c>
    </row>
    <row r="16" spans="1:36" x14ac:dyDescent="0.3">
      <c r="A16" t="s">
        <v>22</v>
      </c>
      <c r="B16" s="1">
        <v>700</v>
      </c>
    </row>
    <row r="17" spans="1:32" x14ac:dyDescent="0.3">
      <c r="A17" t="s">
        <v>23</v>
      </c>
      <c r="B17" s="1">
        <f>20*55</f>
        <v>1100</v>
      </c>
    </row>
    <row r="18" spans="1:32" x14ac:dyDescent="0.3">
      <c r="A18" t="s">
        <v>24</v>
      </c>
      <c r="B18" s="1">
        <v>2000</v>
      </c>
    </row>
    <row r="19" spans="1:32" x14ac:dyDescent="0.3">
      <c r="A19" t="s">
        <v>25</v>
      </c>
      <c r="B19" s="1">
        <f>500*12</f>
        <v>6000</v>
      </c>
    </row>
    <row r="20" spans="1:32" x14ac:dyDescent="0.3">
      <c r="A20" t="s">
        <v>26</v>
      </c>
      <c r="B20" s="1">
        <f>SUM(B16:B19)</f>
        <v>9800</v>
      </c>
      <c r="C20" s="5">
        <f>B20+B20*$B$21</f>
        <v>10094</v>
      </c>
      <c r="D20" s="5">
        <f t="shared" ref="D20:AF20" si="1">C20+C20*$B$21</f>
        <v>10396.82</v>
      </c>
      <c r="E20" s="5">
        <f t="shared" si="1"/>
        <v>10708.7246</v>
      </c>
      <c r="F20" s="5">
        <f t="shared" si="1"/>
        <v>11029.986337999999</v>
      </c>
      <c r="G20" s="5">
        <f t="shared" si="1"/>
        <v>11360.885928139998</v>
      </c>
      <c r="H20" s="5">
        <f t="shared" si="1"/>
        <v>11701.712505984198</v>
      </c>
      <c r="I20" s="5">
        <f t="shared" si="1"/>
        <v>12052.763881163724</v>
      </c>
      <c r="J20" s="5">
        <f t="shared" si="1"/>
        <v>12414.346797598637</v>
      </c>
      <c r="K20" s="5">
        <f t="shared" si="1"/>
        <v>12786.777201526596</v>
      </c>
      <c r="L20" s="5">
        <f t="shared" si="1"/>
        <v>13170.380517572394</v>
      </c>
      <c r="M20" s="5">
        <f t="shared" si="1"/>
        <v>13565.491933099565</v>
      </c>
      <c r="N20" s="5">
        <f t="shared" si="1"/>
        <v>13972.456691092553</v>
      </c>
      <c r="O20" s="5">
        <f t="shared" si="1"/>
        <v>14391.630391825331</v>
      </c>
      <c r="P20" s="5">
        <f t="shared" si="1"/>
        <v>14823.37930358009</v>
      </c>
      <c r="Q20" s="5">
        <f t="shared" si="1"/>
        <v>15268.080682687492</v>
      </c>
      <c r="R20" s="5">
        <f t="shared" si="1"/>
        <v>15726.123103168116</v>
      </c>
      <c r="S20" s="5">
        <f t="shared" si="1"/>
        <v>16197.90679626316</v>
      </c>
      <c r="T20" s="5">
        <f t="shared" si="1"/>
        <v>16683.844000151053</v>
      </c>
      <c r="U20" s="5">
        <f t="shared" si="1"/>
        <v>17184.359320155585</v>
      </c>
      <c r="V20" s="5">
        <f t="shared" si="1"/>
        <v>17699.890099760254</v>
      </c>
      <c r="W20" s="5">
        <f t="shared" si="1"/>
        <v>18230.886802753063</v>
      </c>
      <c r="X20" s="5">
        <f t="shared" si="1"/>
        <v>18777.813406835656</v>
      </c>
      <c r="Y20" s="5">
        <f t="shared" si="1"/>
        <v>19341.147809040725</v>
      </c>
      <c r="Z20" s="5">
        <f t="shared" si="1"/>
        <v>19921.382243311946</v>
      </c>
      <c r="AA20" s="5">
        <f t="shared" si="1"/>
        <v>20519.023710611305</v>
      </c>
      <c r="AB20" s="5">
        <f t="shared" si="1"/>
        <v>21134.594421929643</v>
      </c>
      <c r="AC20" s="5">
        <f t="shared" si="1"/>
        <v>21768.632254587534</v>
      </c>
      <c r="AD20" s="5">
        <f t="shared" si="1"/>
        <v>22421.691222225159</v>
      </c>
      <c r="AE20" s="5">
        <f t="shared" si="1"/>
        <v>23094.341958891913</v>
      </c>
      <c r="AF20" s="5">
        <f t="shared" si="1"/>
        <v>23787.17221765867</v>
      </c>
    </row>
    <row r="21" spans="1:32" x14ac:dyDescent="0.3">
      <c r="A21" t="s">
        <v>27</v>
      </c>
      <c r="B21" s="4">
        <f>AJ6</f>
        <v>0.03</v>
      </c>
    </row>
    <row r="22" spans="1:32" x14ac:dyDescent="0.3">
      <c r="A22" t="s">
        <v>28</v>
      </c>
      <c r="B22" s="1">
        <f>$B$15+B20+B10</f>
        <v>1236612.0758851306</v>
      </c>
      <c r="C22" s="1">
        <f t="shared" ref="C22:AF22" si="2">$B$15+C20</f>
        <v>366906.07588513062</v>
      </c>
      <c r="D22" s="1">
        <f t="shared" si="2"/>
        <v>367208.89588513062</v>
      </c>
      <c r="E22" s="1">
        <f t="shared" si="2"/>
        <v>367520.80048513063</v>
      </c>
      <c r="F22" s="1">
        <f t="shared" si="2"/>
        <v>367842.0622231306</v>
      </c>
      <c r="G22" s="1">
        <f t="shared" si="2"/>
        <v>368172.96181327064</v>
      </c>
      <c r="H22" s="1">
        <f t="shared" si="2"/>
        <v>368513.78839111479</v>
      </c>
      <c r="I22" s="1">
        <f t="shared" si="2"/>
        <v>368864.83976629435</v>
      </c>
      <c r="J22" s="1">
        <f t="shared" si="2"/>
        <v>369226.42268272926</v>
      </c>
      <c r="K22" s="1">
        <f t="shared" si="2"/>
        <v>369598.85308665724</v>
      </c>
      <c r="L22" s="1">
        <f t="shared" si="2"/>
        <v>369982.45640270301</v>
      </c>
      <c r="M22" s="1">
        <f t="shared" si="2"/>
        <v>370377.56781823019</v>
      </c>
      <c r="N22" s="1">
        <f t="shared" si="2"/>
        <v>370784.5325762232</v>
      </c>
      <c r="O22" s="1">
        <f t="shared" si="2"/>
        <v>371203.70627695596</v>
      </c>
      <c r="P22" s="1">
        <f t="shared" si="2"/>
        <v>371635.45518871071</v>
      </c>
      <c r="Q22" s="1">
        <f t="shared" si="2"/>
        <v>372080.15656781814</v>
      </c>
      <c r="R22" s="1">
        <f t="shared" si="2"/>
        <v>372538.19898829871</v>
      </c>
      <c r="S22" s="1">
        <f t="shared" si="2"/>
        <v>373009.9826813938</v>
      </c>
      <c r="T22" s="1">
        <f t="shared" si="2"/>
        <v>373495.91988528165</v>
      </c>
      <c r="U22" s="1">
        <f t="shared" si="2"/>
        <v>373996.43520528619</v>
      </c>
      <c r="V22" s="1">
        <f t="shared" si="2"/>
        <v>374511.96598489088</v>
      </c>
      <c r="W22" s="1">
        <f t="shared" si="2"/>
        <v>375042.9626878837</v>
      </c>
      <c r="X22" s="1">
        <f t="shared" si="2"/>
        <v>375589.88929196628</v>
      </c>
      <c r="Y22" s="1">
        <f t="shared" si="2"/>
        <v>376153.22369417135</v>
      </c>
      <c r="Z22" s="1">
        <f t="shared" si="2"/>
        <v>376733.45812844258</v>
      </c>
      <c r="AA22" s="1">
        <f t="shared" si="2"/>
        <v>377331.09959574195</v>
      </c>
      <c r="AB22" s="1">
        <f t="shared" si="2"/>
        <v>377946.67030706024</v>
      </c>
      <c r="AC22" s="1">
        <f t="shared" si="2"/>
        <v>378580.70813971816</v>
      </c>
      <c r="AD22" s="1">
        <f t="shared" si="2"/>
        <v>379233.76710735576</v>
      </c>
      <c r="AE22" s="1">
        <f t="shared" si="2"/>
        <v>379906.41784402251</v>
      </c>
      <c r="AF22" s="1">
        <f t="shared" si="2"/>
        <v>380599.24810278928</v>
      </c>
    </row>
    <row r="23" spans="1:32" x14ac:dyDescent="0.3">
      <c r="A23" t="s">
        <v>29</v>
      </c>
      <c r="B23" s="1">
        <f>SUM(B22:AF22)</f>
        <v>12421200.598578664</v>
      </c>
    </row>
    <row r="25" spans="1:32" x14ac:dyDescent="0.3">
      <c r="A25" t="s">
        <v>31</v>
      </c>
      <c r="B25" s="4">
        <f>AJ7</f>
        <v>0.06</v>
      </c>
    </row>
    <row r="26" spans="1:32" x14ac:dyDescent="0.3">
      <c r="A26" t="s">
        <v>30</v>
      </c>
      <c r="B26" s="1">
        <f>B10</f>
        <v>869999.99999999988</v>
      </c>
    </row>
    <row r="27" spans="1:32" x14ac:dyDescent="0.3">
      <c r="A27" t="s">
        <v>32</v>
      </c>
      <c r="B27" s="1">
        <f>B26</f>
        <v>869999.99999999988</v>
      </c>
      <c r="C27" s="5">
        <f>B27+B27*$B$25</f>
        <v>922199.99999999988</v>
      </c>
      <c r="D27" s="5">
        <f t="shared" ref="D27:AF27" si="3">C27+C27*$B$25</f>
        <v>977531.99999999988</v>
      </c>
      <c r="E27" s="5">
        <f t="shared" si="3"/>
        <v>1036183.9199999999</v>
      </c>
      <c r="F27" s="5">
        <f t="shared" si="3"/>
        <v>1098354.9552</v>
      </c>
      <c r="G27" s="5">
        <f t="shared" si="3"/>
        <v>1164256.252512</v>
      </c>
      <c r="H27" s="5">
        <f t="shared" si="3"/>
        <v>1234111.6276627202</v>
      </c>
      <c r="I27" s="5">
        <f t="shared" si="3"/>
        <v>1308158.3253224834</v>
      </c>
      <c r="J27" s="5">
        <f t="shared" si="3"/>
        <v>1386647.8248418325</v>
      </c>
      <c r="K27" s="5">
        <f t="shared" si="3"/>
        <v>1469846.6943323424</v>
      </c>
      <c r="L27" s="5">
        <f t="shared" si="3"/>
        <v>1558037.4959922829</v>
      </c>
      <c r="M27" s="5">
        <f t="shared" si="3"/>
        <v>1651519.7457518198</v>
      </c>
      <c r="N27" s="5">
        <f t="shared" si="3"/>
        <v>1750610.930496929</v>
      </c>
      <c r="O27" s="5">
        <f t="shared" si="3"/>
        <v>1855647.5863267446</v>
      </c>
      <c r="P27" s="5">
        <f t="shared" si="3"/>
        <v>1966986.4415063492</v>
      </c>
      <c r="Q27" s="5">
        <f t="shared" si="3"/>
        <v>2085005.6279967302</v>
      </c>
      <c r="R27" s="5">
        <f t="shared" si="3"/>
        <v>2210105.965676534</v>
      </c>
      <c r="S27" s="5">
        <f t="shared" si="3"/>
        <v>2342712.3236171259</v>
      </c>
      <c r="T27" s="5">
        <f t="shared" si="3"/>
        <v>2483275.0630341535</v>
      </c>
      <c r="U27" s="5">
        <f t="shared" si="3"/>
        <v>2632271.5668162028</v>
      </c>
      <c r="V27" s="5">
        <f t="shared" si="3"/>
        <v>2790207.860825175</v>
      </c>
      <c r="W27" s="5">
        <f t="shared" si="3"/>
        <v>2957620.3324746853</v>
      </c>
      <c r="X27" s="5">
        <f t="shared" si="3"/>
        <v>3135077.5524231666</v>
      </c>
      <c r="Y27" s="5">
        <f t="shared" si="3"/>
        <v>3323182.2055685567</v>
      </c>
      <c r="Z27" s="5">
        <f t="shared" si="3"/>
        <v>3522573.1379026701</v>
      </c>
      <c r="AA27" s="5">
        <f t="shared" si="3"/>
        <v>3733927.5261768303</v>
      </c>
      <c r="AB27" s="5">
        <f t="shared" si="3"/>
        <v>3957963.1777474401</v>
      </c>
      <c r="AC27" s="5">
        <f t="shared" si="3"/>
        <v>4195440.9684122866</v>
      </c>
      <c r="AD27" s="5">
        <f t="shared" si="3"/>
        <v>4447167.4265170237</v>
      </c>
      <c r="AE27" s="5">
        <f t="shared" si="3"/>
        <v>4713997.4721080456</v>
      </c>
      <c r="AF27" s="5">
        <f t="shared" si="3"/>
        <v>4996837.3204345284</v>
      </c>
    </row>
    <row r="29" spans="1:32" x14ac:dyDescent="0.3">
      <c r="A29" t="s">
        <v>33</v>
      </c>
      <c r="B29" s="1">
        <f>B5</f>
        <v>9600514.2100822423</v>
      </c>
    </row>
    <row r="30" spans="1:32" x14ac:dyDescent="0.3">
      <c r="A30" t="s">
        <v>34</v>
      </c>
      <c r="B30" s="1">
        <f>AF27</f>
        <v>4996837.3204345284</v>
      </c>
    </row>
    <row r="31" spans="1:32" x14ac:dyDescent="0.3">
      <c r="A31" t="s">
        <v>35</v>
      </c>
      <c r="B31" s="1">
        <f>B30-B29</f>
        <v>-4603676.8896477139</v>
      </c>
    </row>
    <row r="33" spans="1:32" x14ac:dyDescent="0.3">
      <c r="A33" t="s">
        <v>36</v>
      </c>
      <c r="B33" s="6">
        <f>AJ8</f>
        <v>0.01</v>
      </c>
    </row>
    <row r="34" spans="1:32" x14ac:dyDescent="0.3">
      <c r="A34" t="s">
        <v>37</v>
      </c>
      <c r="B34" s="1">
        <f>B7</f>
        <v>5800000</v>
      </c>
      <c r="C34" s="7">
        <f>B34+B34*$B$33</f>
        <v>5858000</v>
      </c>
      <c r="D34" s="7">
        <f t="shared" ref="D34:AF34" si="4">C34+C34*$B$33</f>
        <v>5916580</v>
      </c>
      <c r="E34" s="7">
        <f t="shared" si="4"/>
        <v>5975745.7999999998</v>
      </c>
      <c r="F34" s="7">
        <f t="shared" si="4"/>
        <v>6035503.2579999994</v>
      </c>
      <c r="G34" s="7">
        <f t="shared" si="4"/>
        <v>6095858.2905799998</v>
      </c>
      <c r="H34" s="7">
        <f t="shared" si="4"/>
        <v>6156816.8734857999</v>
      </c>
      <c r="I34" s="7">
        <f t="shared" si="4"/>
        <v>6218385.0422206577</v>
      </c>
      <c r="J34" s="7">
        <f t="shared" si="4"/>
        <v>6280568.892642864</v>
      </c>
      <c r="K34" s="7">
        <f t="shared" si="4"/>
        <v>6343374.5815692926</v>
      </c>
      <c r="L34" s="7">
        <f t="shared" si="4"/>
        <v>6406808.3273849851</v>
      </c>
      <c r="M34" s="7">
        <f t="shared" si="4"/>
        <v>6470876.4106588345</v>
      </c>
      <c r="N34" s="7">
        <f t="shared" si="4"/>
        <v>6535585.1747654229</v>
      </c>
      <c r="O34" s="7">
        <f t="shared" si="4"/>
        <v>6600941.0265130773</v>
      </c>
      <c r="P34" s="7">
        <f t="shared" si="4"/>
        <v>6666950.4367782082</v>
      </c>
      <c r="Q34" s="7">
        <f t="shared" si="4"/>
        <v>6733619.94114599</v>
      </c>
      <c r="R34" s="7">
        <f t="shared" si="4"/>
        <v>6800956.1405574502</v>
      </c>
      <c r="S34" s="7">
        <f t="shared" si="4"/>
        <v>6868965.7019630251</v>
      </c>
      <c r="T34" s="7">
        <f t="shared" si="4"/>
        <v>6937655.3589826552</v>
      </c>
      <c r="U34" s="7">
        <f t="shared" si="4"/>
        <v>7007031.9125724817</v>
      </c>
      <c r="V34" s="7">
        <f t="shared" si="4"/>
        <v>7077102.2316982066</v>
      </c>
      <c r="W34" s="7">
        <f t="shared" si="4"/>
        <v>7147873.2540151887</v>
      </c>
      <c r="X34" s="7">
        <f t="shared" si="4"/>
        <v>7219351.9865553407</v>
      </c>
      <c r="Y34" s="7">
        <f t="shared" si="4"/>
        <v>7291545.5064208945</v>
      </c>
      <c r="Z34" s="7">
        <f t="shared" si="4"/>
        <v>7364460.9614851037</v>
      </c>
      <c r="AA34" s="7">
        <f t="shared" si="4"/>
        <v>7438105.5710999547</v>
      </c>
      <c r="AB34" s="7">
        <f t="shared" si="4"/>
        <v>7512486.626810954</v>
      </c>
      <c r="AC34" s="7">
        <f t="shared" si="4"/>
        <v>7587611.4930790635</v>
      </c>
      <c r="AD34" s="7">
        <f t="shared" si="4"/>
        <v>7663487.6080098543</v>
      </c>
      <c r="AE34" s="7">
        <f t="shared" si="4"/>
        <v>7740122.4840899529</v>
      </c>
      <c r="AF34" s="7">
        <f t="shared" si="4"/>
        <v>7817523.7089308528</v>
      </c>
    </row>
    <row r="36" spans="1:32" x14ac:dyDescent="0.3">
      <c r="A36" t="s">
        <v>38</v>
      </c>
      <c r="B36" s="1">
        <f>B23</f>
        <v>12421200.598578664</v>
      </c>
    </row>
    <row r="37" spans="1:32" x14ac:dyDescent="0.3">
      <c r="A37" t="s">
        <v>39</v>
      </c>
      <c r="B37" s="1">
        <f>AF34</f>
        <v>7817523.7089308528</v>
      </c>
    </row>
    <row r="38" spans="1:32" x14ac:dyDescent="0.3">
      <c r="A38" t="s">
        <v>40</v>
      </c>
      <c r="B38" s="1">
        <f>B37-B36</f>
        <v>-4603676.8896478107</v>
      </c>
    </row>
    <row r="40" spans="1:32" x14ac:dyDescent="0.3">
      <c r="A40" t="s">
        <v>41</v>
      </c>
      <c r="B40" s="1">
        <f>B31-B38</f>
        <v>9.6857547760009766E-8</v>
      </c>
    </row>
  </sheetData>
  <scenarios current="0" sqref="AJ11:AJ13">
    <scenario name="Cheap money" locked="1" count="4" user="Jan Osicka" comment="Created by Jan Osicka on 13.05.2024">
      <inputCells r="AJ5" val="0,025" numFmtId="10"/>
      <inputCells r="AJ6" val="0,02" numFmtId="9"/>
      <inputCells r="AJ7" val="0,04" numFmtId="9"/>
      <inputCells r="AJ8" val="0,005" numFmtId="166"/>
    </scenario>
    <scenario name="Expensive money" locked="1" count="4" user="Jan Osicka" comment="Created by Jan Osicka on 13.05.2024">
      <inputCells r="AJ5" val="0,08" numFmtId="10"/>
      <inputCells r="AJ6" val="0,06" numFmtId="9"/>
      <inputCells r="AJ7" val="0,1" numFmtId="9"/>
      <inputCells r="AJ8" val="0,03" numFmtId="166"/>
    </scenario>
  </scenario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AF2235-25C9-42A9-BA06-B98A18582565}">
  <dimension ref="A1:B14"/>
  <sheetViews>
    <sheetView workbookViewId="0">
      <selection activeCell="A15" sqref="A15"/>
    </sheetView>
  </sheetViews>
  <sheetFormatPr defaultRowHeight="14.4" x14ac:dyDescent="0.3"/>
  <cols>
    <col min="2" max="2" width="13.77734375" style="1" bestFit="1" customWidth="1"/>
  </cols>
  <sheetData>
    <row r="1" spans="1:2" x14ac:dyDescent="0.3">
      <c r="A1" t="s">
        <v>0</v>
      </c>
      <c r="B1" s="1">
        <v>23000000</v>
      </c>
    </row>
    <row r="2" spans="1:2" x14ac:dyDescent="0.3">
      <c r="A2" t="s">
        <v>1</v>
      </c>
      <c r="B2" s="1">
        <v>12000</v>
      </c>
    </row>
    <row r="4" spans="1:2" x14ac:dyDescent="0.3">
      <c r="A4" t="s">
        <v>2</v>
      </c>
      <c r="B4" s="1">
        <v>21000000</v>
      </c>
    </row>
    <row r="5" spans="1:2" x14ac:dyDescent="0.3">
      <c r="A5" t="s">
        <v>3</v>
      </c>
      <c r="B5" s="1">
        <v>36000</v>
      </c>
    </row>
    <row r="7" spans="1:2" x14ac:dyDescent="0.3">
      <c r="A7" t="s">
        <v>4</v>
      </c>
      <c r="B7" s="1">
        <v>16000000</v>
      </c>
    </row>
    <row r="8" spans="1:2" x14ac:dyDescent="0.3">
      <c r="A8" t="s">
        <v>5</v>
      </c>
      <c r="B8" s="1">
        <v>35000</v>
      </c>
    </row>
    <row r="10" spans="1:2" x14ac:dyDescent="0.3">
      <c r="A10" t="s">
        <v>6</v>
      </c>
      <c r="B10" s="1">
        <v>25000000</v>
      </c>
    </row>
    <row r="11" spans="1:2" x14ac:dyDescent="0.3">
      <c r="A11" t="s">
        <v>7</v>
      </c>
      <c r="B11" s="1">
        <v>38000</v>
      </c>
    </row>
    <row r="13" spans="1:2" x14ac:dyDescent="0.3">
      <c r="A13" t="s">
        <v>8</v>
      </c>
      <c r="B13" s="1">
        <v>5800000</v>
      </c>
    </row>
    <row r="14" spans="1:2" x14ac:dyDescent="0.3">
      <c r="A14" t="s">
        <v>9</v>
      </c>
      <c r="B14" s="1">
        <v>16000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 Osicka</dc:creator>
  <cp:lastModifiedBy>Jan Osicka</cp:lastModifiedBy>
  <dcterms:created xsi:type="dcterms:W3CDTF">2024-05-13T16:05:12Z</dcterms:created>
  <dcterms:modified xsi:type="dcterms:W3CDTF">2024-05-13T17:41:47Z</dcterms:modified>
</cp:coreProperties>
</file>