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epic\Desktop\MVEB5093\Finální výstupy\"/>
    </mc:Choice>
  </mc:AlternateContent>
  <xr:revisionPtr revIDLastSave="0" documentId="13_ncr:1_{D372F321-0062-4937-8356-895537581C9C}" xr6:coauthVersionLast="47" xr6:coauthVersionMax="47" xr10:uidLastSave="{00000000-0000-0000-0000-000000000000}"/>
  <bookViews>
    <workbookView xWindow="-110" yWindow="-110" windowWidth="19420" windowHeight="10420" activeTab="1" xr2:uid="{FE2E7FB5-01AF-4EAE-8305-9DE325169EF4}"/>
  </bookViews>
  <sheets>
    <sheet name="Popis modelu" sheetId="4" r:id="rId1"/>
    <sheet name="Ovládací panel" sheetId="2" r:id="rId2"/>
    <sheet name="Dataset (1) - měsíční data" sheetId="1" r:id="rId3"/>
    <sheet name="Dataset (2) - denní dat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8" i="5"/>
  <c r="C9" i="5" l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S8" i="1"/>
  <c r="S9" i="1"/>
  <c r="S10" i="1"/>
  <c r="S11" i="1"/>
  <c r="S12" i="1"/>
  <c r="S13" i="1"/>
  <c r="S14" i="1"/>
  <c r="S15" i="1"/>
  <c r="S16" i="1"/>
  <c r="S17" i="1"/>
  <c r="S18" i="1"/>
  <c r="S7" i="1"/>
  <c r="E15" i="2"/>
  <c r="E20" i="1"/>
  <c r="H23" i="2"/>
  <c r="H24" i="2"/>
  <c r="H25" i="2"/>
  <c r="H22" i="2"/>
  <c r="G23" i="2"/>
  <c r="G24" i="2"/>
  <c r="G25" i="2"/>
  <c r="G22" i="2"/>
  <c r="F23" i="2"/>
  <c r="F24" i="2"/>
  <c r="F25" i="2"/>
  <c r="F22" i="2"/>
  <c r="E23" i="2"/>
  <c r="E24" i="2"/>
  <c r="E25" i="2"/>
  <c r="E22" i="2"/>
  <c r="D23" i="2"/>
  <c r="D24" i="2"/>
  <c r="D25" i="2"/>
  <c r="D22" i="2"/>
  <c r="C23" i="2" a="1"/>
  <c r="C23" i="2" s="1"/>
  <c r="C22" i="2"/>
  <c r="S25" i="1" l="1"/>
  <c r="S21" i="1"/>
  <c r="S23" i="1"/>
  <c r="S22" i="1"/>
  <c r="E27" i="2"/>
  <c r="G27" i="2"/>
  <c r="D27" i="2"/>
  <c r="H27" i="2"/>
  <c r="F27" i="2"/>
  <c r="U8" i="1" l="1"/>
  <c r="U9" i="1"/>
  <c r="U10" i="1"/>
  <c r="U11" i="1"/>
  <c r="U12" i="1"/>
  <c r="U13" i="1"/>
  <c r="U14" i="1"/>
  <c r="U15" i="1"/>
  <c r="U16" i="1"/>
  <c r="U17" i="1"/>
  <c r="U18" i="1"/>
  <c r="U7" i="1"/>
  <c r="J8" i="1"/>
  <c r="J9" i="1"/>
  <c r="J10" i="1"/>
  <c r="J11" i="1"/>
  <c r="J12" i="1"/>
  <c r="J13" i="1"/>
  <c r="J14" i="1"/>
  <c r="J15" i="1"/>
  <c r="J16" i="1"/>
  <c r="J17" i="1"/>
  <c r="J18" i="1"/>
  <c r="J7" i="1"/>
  <c r="D15" i="2"/>
  <c r="N14" i="1" s="1"/>
  <c r="O9" i="1"/>
  <c r="F15" i="2"/>
  <c r="P12" i="1" s="1"/>
  <c r="G15" i="2"/>
  <c r="Q7" i="1" s="1"/>
  <c r="H15" i="2"/>
  <c r="R10" i="1" s="1"/>
  <c r="C15" i="2"/>
  <c r="M15" i="1" s="1"/>
  <c r="U25" i="1" l="1"/>
  <c r="U22" i="1"/>
  <c r="U20" i="1"/>
  <c r="U24" i="1"/>
  <c r="U26" i="1"/>
  <c r="U21" i="1"/>
  <c r="U23" i="1"/>
  <c r="S20" i="1"/>
  <c r="S24" i="1"/>
  <c r="S26" i="1"/>
  <c r="C26" i="2" s="1"/>
  <c r="N17" i="1"/>
  <c r="Q18" i="1"/>
  <c r="O12" i="1"/>
  <c r="R13" i="1"/>
  <c r="Q10" i="1"/>
  <c r="N9" i="1"/>
  <c r="M14" i="1"/>
  <c r="M13" i="1"/>
  <c r="P18" i="1"/>
  <c r="R16" i="1"/>
  <c r="O15" i="1"/>
  <c r="Q13" i="1"/>
  <c r="N12" i="1"/>
  <c r="P10" i="1"/>
  <c r="R8" i="1"/>
  <c r="O7" i="1"/>
  <c r="P7" i="1"/>
  <c r="M12" i="1"/>
  <c r="O18" i="1"/>
  <c r="Q16" i="1"/>
  <c r="N15" i="1"/>
  <c r="P13" i="1"/>
  <c r="R11" i="1"/>
  <c r="O10" i="1"/>
  <c r="Q8" i="1"/>
  <c r="N7" i="1"/>
  <c r="M7" i="1"/>
  <c r="M11" i="1"/>
  <c r="N18" i="1"/>
  <c r="P16" i="1"/>
  <c r="R14" i="1"/>
  <c r="O13" i="1"/>
  <c r="Q11" i="1"/>
  <c r="N10" i="1"/>
  <c r="P8" i="1"/>
  <c r="M18" i="1"/>
  <c r="M10" i="1"/>
  <c r="R17" i="1"/>
  <c r="O16" i="1"/>
  <c r="Q14" i="1"/>
  <c r="N13" i="1"/>
  <c r="P11" i="1"/>
  <c r="R9" i="1"/>
  <c r="O8" i="1"/>
  <c r="M17" i="1"/>
  <c r="M9" i="1"/>
  <c r="Q17" i="1"/>
  <c r="N16" i="1"/>
  <c r="P14" i="1"/>
  <c r="R12" i="1"/>
  <c r="O11" i="1"/>
  <c r="Q9" i="1"/>
  <c r="N8" i="1"/>
  <c r="M16" i="1"/>
  <c r="M8" i="1"/>
  <c r="P17" i="1"/>
  <c r="R15" i="1"/>
  <c r="O14" i="1"/>
  <c r="Q12" i="1"/>
  <c r="N11" i="1"/>
  <c r="P9" i="1"/>
  <c r="R7" i="1"/>
  <c r="P15" i="1"/>
  <c r="R18" i="1"/>
  <c r="O17" i="1"/>
  <c r="Q15" i="1"/>
  <c r="R21" i="1" l="1"/>
  <c r="T7" i="1"/>
  <c r="R23" i="1"/>
  <c r="R25" i="1"/>
  <c r="R22" i="1"/>
  <c r="P20" i="1"/>
  <c r="P24" i="1"/>
  <c r="P26" i="1"/>
  <c r="R20" i="1"/>
  <c r="R24" i="1"/>
  <c r="R26" i="1"/>
  <c r="P23" i="1"/>
  <c r="P25" i="1"/>
  <c r="P22" i="1"/>
  <c r="P21" i="1"/>
  <c r="O21" i="1"/>
  <c r="O23" i="1"/>
  <c r="O20" i="1"/>
  <c r="O24" i="1"/>
  <c r="O26" i="1"/>
  <c r="O25" i="1"/>
  <c r="O22" i="1"/>
  <c r="N23" i="1"/>
  <c r="N21" i="1"/>
  <c r="N20" i="1"/>
  <c r="N24" i="1"/>
  <c r="N26" i="1"/>
  <c r="N22" i="1"/>
  <c r="N25" i="1"/>
  <c r="M23" i="1"/>
  <c r="M22" i="1"/>
  <c r="M25" i="1"/>
  <c r="M21" i="1"/>
  <c r="M20" i="1"/>
  <c r="M24" i="1"/>
  <c r="M26" i="1"/>
  <c r="T8" i="1"/>
  <c r="T9" i="1"/>
  <c r="T16" i="1"/>
  <c r="T14" i="1"/>
  <c r="T17" i="1"/>
  <c r="T10" i="1"/>
  <c r="T15" i="1"/>
  <c r="T18" i="1"/>
  <c r="T11" i="1"/>
  <c r="T12" i="1"/>
  <c r="T13" i="1"/>
  <c r="S49" i="1"/>
  <c r="U49" i="1" s="1"/>
  <c r="S50" i="1"/>
  <c r="T50" i="1" s="1"/>
  <c r="S51" i="1"/>
  <c r="U51" i="1" s="1"/>
  <c r="S52" i="1"/>
  <c r="U52" i="1" s="1"/>
  <c r="S53" i="1"/>
  <c r="S54" i="1"/>
  <c r="T54" i="1" s="1"/>
  <c r="S55" i="1"/>
  <c r="U55" i="1" s="1"/>
  <c r="S56" i="1"/>
  <c r="T56" i="1" s="1"/>
  <c r="S57" i="1"/>
  <c r="U57" i="1" s="1"/>
  <c r="S58" i="1"/>
  <c r="T58" i="1" s="1"/>
  <c r="S59" i="1"/>
  <c r="U59" i="1" s="1"/>
  <c r="S48" i="1"/>
  <c r="T53" i="1"/>
  <c r="D60" i="1"/>
  <c r="E60" i="1"/>
  <c r="F60" i="1"/>
  <c r="G60" i="1"/>
  <c r="H60" i="1"/>
  <c r="C60" i="1"/>
  <c r="J26" i="1"/>
  <c r="H26" i="1"/>
  <c r="G26" i="1"/>
  <c r="F26" i="1"/>
  <c r="E26" i="1"/>
  <c r="D26" i="1"/>
  <c r="C26" i="1"/>
  <c r="J25" i="1"/>
  <c r="H25" i="1"/>
  <c r="G25" i="1"/>
  <c r="F25" i="1"/>
  <c r="E25" i="1"/>
  <c r="D25" i="1"/>
  <c r="C25" i="1"/>
  <c r="J24" i="1"/>
  <c r="H24" i="1"/>
  <c r="G24" i="1"/>
  <c r="F24" i="1"/>
  <c r="E24" i="1"/>
  <c r="D24" i="1"/>
  <c r="C24" i="1"/>
  <c r="J23" i="1"/>
  <c r="H23" i="1"/>
  <c r="G23" i="1"/>
  <c r="F23" i="1"/>
  <c r="E23" i="1"/>
  <c r="D23" i="1"/>
  <c r="C23" i="1"/>
  <c r="J22" i="1"/>
  <c r="H22" i="1"/>
  <c r="G22" i="1"/>
  <c r="F22" i="1"/>
  <c r="E22" i="1"/>
  <c r="D22" i="1"/>
  <c r="C22" i="1"/>
  <c r="J21" i="1"/>
  <c r="H21" i="1"/>
  <c r="G21" i="1"/>
  <c r="F21" i="1"/>
  <c r="E21" i="1"/>
  <c r="D21" i="1"/>
  <c r="C21" i="1"/>
  <c r="J20" i="1"/>
  <c r="H20" i="1"/>
  <c r="G20" i="1"/>
  <c r="F20" i="1"/>
  <c r="D20" i="1"/>
  <c r="C20" i="1"/>
  <c r="C44" i="1"/>
  <c r="G44" i="1"/>
  <c r="F44" i="1"/>
  <c r="E44" i="1"/>
  <c r="D44" i="1"/>
  <c r="T21" i="1" l="1"/>
  <c r="T22" i="1"/>
  <c r="T25" i="1"/>
  <c r="T20" i="1"/>
  <c r="T24" i="1"/>
  <c r="T26" i="1"/>
  <c r="T23" i="1"/>
  <c r="U56" i="1"/>
  <c r="C24" i="2"/>
  <c r="C25" i="2"/>
  <c r="C30" i="2" s="1"/>
  <c r="S60" i="1"/>
  <c r="T49" i="1"/>
  <c r="U53" i="1"/>
  <c r="U58" i="1"/>
  <c r="T48" i="1"/>
  <c r="T57" i="1"/>
  <c r="U54" i="1"/>
  <c r="U50" i="1"/>
  <c r="U48" i="1"/>
  <c r="T51" i="1"/>
  <c r="T59" i="1"/>
  <c r="T52" i="1"/>
  <c r="T55" i="1"/>
  <c r="E66" i="5" l="1"/>
  <c r="E74" i="5"/>
  <c r="E82" i="5"/>
  <c r="E90" i="5"/>
  <c r="E98" i="5"/>
  <c r="E106" i="5"/>
  <c r="E114" i="5"/>
  <c r="E122" i="5"/>
  <c r="E130" i="5"/>
  <c r="E138" i="5"/>
  <c r="E146" i="5"/>
  <c r="E154" i="5"/>
  <c r="E162" i="5"/>
  <c r="E170" i="5"/>
  <c r="E178" i="5"/>
  <c r="E186" i="5"/>
  <c r="E194" i="5"/>
  <c r="E202" i="5"/>
  <c r="E210" i="5"/>
  <c r="E218" i="5"/>
  <c r="E226" i="5"/>
  <c r="E234" i="5"/>
  <c r="E242" i="5"/>
  <c r="E250" i="5"/>
  <c r="E258" i="5"/>
  <c r="E266" i="5"/>
  <c r="E274" i="5"/>
  <c r="E282" i="5"/>
  <c r="E290" i="5"/>
  <c r="E298" i="5"/>
  <c r="E306" i="5"/>
  <c r="E314" i="5"/>
  <c r="E322" i="5"/>
  <c r="E330" i="5"/>
  <c r="E338" i="5"/>
  <c r="E346" i="5"/>
  <c r="E354" i="5"/>
  <c r="E362" i="5"/>
  <c r="E370" i="5"/>
  <c r="E378" i="5"/>
  <c r="E386" i="5"/>
  <c r="E394" i="5"/>
  <c r="E402" i="5"/>
  <c r="E67" i="5"/>
  <c r="E75" i="5"/>
  <c r="E83" i="5"/>
  <c r="E91" i="5"/>
  <c r="E99" i="5"/>
  <c r="E107" i="5"/>
  <c r="E115" i="5"/>
  <c r="E123" i="5"/>
  <c r="E131" i="5"/>
  <c r="E139" i="5"/>
  <c r="E147" i="5"/>
  <c r="E155" i="5"/>
  <c r="E163" i="5"/>
  <c r="E171" i="5"/>
  <c r="E179" i="5"/>
  <c r="E187" i="5"/>
  <c r="E195" i="5"/>
  <c r="E203" i="5"/>
  <c r="E211" i="5"/>
  <c r="E219" i="5"/>
  <c r="E227" i="5"/>
  <c r="E235" i="5"/>
  <c r="E243" i="5"/>
  <c r="E251" i="5"/>
  <c r="E259" i="5"/>
  <c r="E267" i="5"/>
  <c r="E275" i="5"/>
  <c r="E283" i="5"/>
  <c r="E291" i="5"/>
  <c r="E299" i="5"/>
  <c r="E307" i="5"/>
  <c r="E315" i="5"/>
  <c r="E323" i="5"/>
  <c r="E331" i="5"/>
  <c r="E339" i="5"/>
  <c r="E347" i="5"/>
  <c r="E355" i="5"/>
  <c r="E363" i="5"/>
  <c r="E371" i="5"/>
  <c r="E379" i="5"/>
  <c r="E387" i="5"/>
  <c r="E395" i="5"/>
  <c r="E403" i="5"/>
  <c r="E60" i="5"/>
  <c r="E68" i="5"/>
  <c r="E76" i="5"/>
  <c r="E84" i="5"/>
  <c r="E92" i="5"/>
  <c r="E100" i="5"/>
  <c r="E108" i="5"/>
  <c r="E116" i="5"/>
  <c r="E124" i="5"/>
  <c r="E132" i="5"/>
  <c r="E140" i="5"/>
  <c r="E148" i="5"/>
  <c r="E156" i="5"/>
  <c r="E164" i="5"/>
  <c r="E172" i="5"/>
  <c r="E180" i="5"/>
  <c r="E188" i="5"/>
  <c r="E196" i="5"/>
  <c r="E204" i="5"/>
  <c r="E212" i="5"/>
  <c r="E220" i="5"/>
  <c r="E228" i="5"/>
  <c r="E236" i="5"/>
  <c r="E244" i="5"/>
  <c r="E252" i="5"/>
  <c r="E260" i="5"/>
  <c r="E268" i="5"/>
  <c r="E276" i="5"/>
  <c r="E284" i="5"/>
  <c r="E292" i="5"/>
  <c r="E300" i="5"/>
  <c r="E308" i="5"/>
  <c r="E316" i="5"/>
  <c r="E324" i="5"/>
  <c r="E332" i="5"/>
  <c r="E340" i="5"/>
  <c r="E348" i="5"/>
  <c r="E356" i="5"/>
  <c r="E364" i="5"/>
  <c r="E372" i="5"/>
  <c r="E380" i="5"/>
  <c r="E388" i="5"/>
  <c r="E396" i="5"/>
  <c r="E59" i="5"/>
  <c r="E61" i="5"/>
  <c r="E69" i="5"/>
  <c r="E77" i="5"/>
  <c r="E85" i="5"/>
  <c r="E93" i="5"/>
  <c r="E101" i="5"/>
  <c r="E109" i="5"/>
  <c r="E117" i="5"/>
  <c r="E125" i="5"/>
  <c r="E133" i="5"/>
  <c r="E141" i="5"/>
  <c r="E149" i="5"/>
  <c r="E157" i="5"/>
  <c r="E165" i="5"/>
  <c r="E173" i="5"/>
  <c r="E181" i="5"/>
  <c r="E189" i="5"/>
  <c r="E197" i="5"/>
  <c r="E205" i="5"/>
  <c r="E213" i="5"/>
  <c r="E221" i="5"/>
  <c r="E229" i="5"/>
  <c r="E237" i="5"/>
  <c r="E245" i="5"/>
  <c r="E253" i="5"/>
  <c r="E261" i="5"/>
  <c r="E269" i="5"/>
  <c r="E277" i="5"/>
  <c r="E285" i="5"/>
  <c r="E293" i="5"/>
  <c r="E301" i="5"/>
  <c r="E309" i="5"/>
  <c r="E317" i="5"/>
  <c r="E325" i="5"/>
  <c r="E333" i="5"/>
  <c r="E341" i="5"/>
  <c r="E349" i="5"/>
  <c r="E357" i="5"/>
  <c r="E365" i="5"/>
  <c r="E373" i="5"/>
  <c r="E381" i="5"/>
  <c r="E389" i="5"/>
  <c r="E397" i="5"/>
  <c r="E62" i="5"/>
  <c r="E70" i="5"/>
  <c r="E78" i="5"/>
  <c r="E86" i="5"/>
  <c r="E94" i="5"/>
  <c r="E102" i="5"/>
  <c r="E110" i="5"/>
  <c r="E118" i="5"/>
  <c r="E126" i="5"/>
  <c r="E134" i="5"/>
  <c r="E142" i="5"/>
  <c r="E150" i="5"/>
  <c r="E158" i="5"/>
  <c r="E166" i="5"/>
  <c r="E174" i="5"/>
  <c r="E182" i="5"/>
  <c r="E190" i="5"/>
  <c r="E198" i="5"/>
  <c r="E206" i="5"/>
  <c r="E214" i="5"/>
  <c r="E222" i="5"/>
  <c r="E230" i="5"/>
  <c r="E238" i="5"/>
  <c r="E246" i="5"/>
  <c r="E254" i="5"/>
  <c r="E262" i="5"/>
  <c r="E270" i="5"/>
  <c r="E278" i="5"/>
  <c r="E286" i="5"/>
  <c r="E294" i="5"/>
  <c r="E302" i="5"/>
  <c r="E310" i="5"/>
  <c r="E318" i="5"/>
  <c r="E326" i="5"/>
  <c r="E334" i="5"/>
  <c r="E342" i="5"/>
  <c r="E350" i="5"/>
  <c r="E358" i="5"/>
  <c r="E366" i="5"/>
  <c r="E374" i="5"/>
  <c r="E382" i="5"/>
  <c r="E390" i="5"/>
  <c r="E398" i="5"/>
  <c r="E63" i="5"/>
  <c r="E71" i="5"/>
  <c r="E79" i="5"/>
  <c r="E87" i="5"/>
  <c r="E95" i="5"/>
  <c r="E103" i="5"/>
  <c r="E111" i="5"/>
  <c r="E119" i="5"/>
  <c r="E127" i="5"/>
  <c r="E135" i="5"/>
  <c r="E143" i="5"/>
  <c r="E151" i="5"/>
  <c r="E159" i="5"/>
  <c r="E167" i="5"/>
  <c r="E175" i="5"/>
  <c r="E183" i="5"/>
  <c r="E191" i="5"/>
  <c r="E199" i="5"/>
  <c r="E207" i="5"/>
  <c r="E215" i="5"/>
  <c r="E223" i="5"/>
  <c r="E231" i="5"/>
  <c r="E239" i="5"/>
  <c r="E247" i="5"/>
  <c r="E255" i="5"/>
  <c r="E263" i="5"/>
  <c r="E271" i="5"/>
  <c r="E279" i="5"/>
  <c r="E287" i="5"/>
  <c r="E295" i="5"/>
  <c r="E303" i="5"/>
  <c r="E311" i="5"/>
  <c r="E319" i="5"/>
  <c r="E327" i="5"/>
  <c r="E335" i="5"/>
  <c r="E343" i="5"/>
  <c r="E351" i="5"/>
  <c r="E359" i="5"/>
  <c r="E367" i="5"/>
  <c r="E375" i="5"/>
  <c r="E383" i="5"/>
  <c r="E391" i="5"/>
  <c r="E399" i="5"/>
  <c r="E64" i="5"/>
  <c r="E72" i="5"/>
  <c r="E80" i="5"/>
  <c r="E88" i="5"/>
  <c r="E96" i="5"/>
  <c r="E104" i="5"/>
  <c r="E112" i="5"/>
  <c r="E120" i="5"/>
  <c r="E128" i="5"/>
  <c r="E136" i="5"/>
  <c r="E144" i="5"/>
  <c r="E152" i="5"/>
  <c r="E160" i="5"/>
  <c r="E168" i="5"/>
  <c r="E176" i="5"/>
  <c r="E184" i="5"/>
  <c r="E192" i="5"/>
  <c r="E200" i="5"/>
  <c r="E208" i="5"/>
  <c r="E216" i="5"/>
  <c r="E224" i="5"/>
  <c r="E232" i="5"/>
  <c r="E240" i="5"/>
  <c r="E248" i="5"/>
  <c r="E256" i="5"/>
  <c r="E264" i="5"/>
  <c r="E272" i="5"/>
  <c r="E280" i="5"/>
  <c r="E288" i="5"/>
  <c r="E296" i="5"/>
  <c r="E304" i="5"/>
  <c r="E312" i="5"/>
  <c r="E320" i="5"/>
  <c r="E328" i="5"/>
  <c r="E336" i="5"/>
  <c r="E344" i="5"/>
  <c r="E352" i="5"/>
  <c r="E360" i="5"/>
  <c r="E368" i="5"/>
  <c r="E376" i="5"/>
  <c r="E384" i="5"/>
  <c r="E392" i="5"/>
  <c r="E400" i="5"/>
  <c r="E65" i="5"/>
  <c r="E73" i="5"/>
  <c r="E81" i="5"/>
  <c r="E89" i="5"/>
  <c r="E97" i="5"/>
  <c r="E105" i="5"/>
  <c r="E113" i="5"/>
  <c r="E121" i="5"/>
  <c r="E129" i="5"/>
  <c r="E137" i="5"/>
  <c r="E145" i="5"/>
  <c r="E153" i="5"/>
  <c r="E161" i="5"/>
  <c r="E169" i="5"/>
  <c r="E177" i="5"/>
  <c r="E185" i="5"/>
  <c r="E193" i="5"/>
  <c r="E201" i="5"/>
  <c r="E209" i="5"/>
  <c r="E217" i="5"/>
  <c r="E225" i="5"/>
  <c r="E233" i="5"/>
  <c r="E241" i="5"/>
  <c r="E249" i="5"/>
  <c r="E257" i="5"/>
  <c r="E265" i="5"/>
  <c r="E273" i="5"/>
  <c r="E281" i="5"/>
  <c r="E289" i="5"/>
  <c r="E297" i="5"/>
  <c r="E305" i="5"/>
  <c r="E313" i="5"/>
  <c r="E321" i="5"/>
  <c r="E329" i="5"/>
  <c r="E337" i="5"/>
  <c r="E345" i="5"/>
  <c r="E353" i="5"/>
  <c r="E361" i="5"/>
  <c r="E369" i="5"/>
  <c r="E377" i="5"/>
  <c r="E385" i="5"/>
  <c r="E393" i="5"/>
  <c r="E401" i="5"/>
  <c r="C29" i="2"/>
  <c r="C27" i="2"/>
  <c r="C28" i="2" s="1"/>
  <c r="U60" i="1"/>
  <c r="T60" i="1"/>
  <c r="E15" i="5" l="1"/>
  <c r="E23" i="5"/>
  <c r="E31" i="5"/>
  <c r="E39" i="5"/>
  <c r="E47" i="5"/>
  <c r="E55" i="5"/>
  <c r="E16" i="5"/>
  <c r="E24" i="5"/>
  <c r="E32" i="5"/>
  <c r="E40" i="5"/>
  <c r="E48" i="5"/>
  <c r="E56" i="5"/>
  <c r="E37" i="5"/>
  <c r="E53" i="5"/>
  <c r="E30" i="5"/>
  <c r="E9" i="5"/>
  <c r="E17" i="5"/>
  <c r="E25" i="5"/>
  <c r="E33" i="5"/>
  <c r="E41" i="5"/>
  <c r="E49" i="5"/>
  <c r="E57" i="5"/>
  <c r="E45" i="5"/>
  <c r="E14" i="5"/>
  <c r="E10" i="5"/>
  <c r="E18" i="5"/>
  <c r="E26" i="5"/>
  <c r="E34" i="5"/>
  <c r="E42" i="5"/>
  <c r="E50" i="5"/>
  <c r="E58" i="5"/>
  <c r="E29" i="5"/>
  <c r="E38" i="5"/>
  <c r="E11" i="5"/>
  <c r="E19" i="5"/>
  <c r="E27" i="5"/>
  <c r="E35" i="5"/>
  <c r="E43" i="5"/>
  <c r="E51" i="5"/>
  <c r="E8" i="5"/>
  <c r="G8" i="5" s="1"/>
  <c r="H8" i="5" s="1"/>
  <c r="E21" i="5"/>
  <c r="E46" i="5"/>
  <c r="E12" i="5"/>
  <c r="E20" i="5"/>
  <c r="E28" i="5"/>
  <c r="E36" i="5"/>
  <c r="E44" i="5"/>
  <c r="E52" i="5"/>
  <c r="E13" i="5"/>
  <c r="E22" i="5"/>
  <c r="E54" i="5"/>
  <c r="G9" i="5" l="1"/>
  <c r="G10" i="5" s="1"/>
  <c r="G11" i="5" s="1"/>
  <c r="G12" i="5" s="1"/>
  <c r="G13" i="5" s="1"/>
  <c r="G14" i="5" s="1"/>
  <c r="G15" i="5" s="1"/>
  <c r="H9" i="5" l="1"/>
  <c r="H11" i="5"/>
  <c r="H12" i="5"/>
  <c r="H13" i="5"/>
  <c r="H10" i="5"/>
  <c r="H14" i="5"/>
  <c r="G16" i="5"/>
  <c r="H15" i="5"/>
  <c r="G17" i="5" l="1"/>
  <c r="H16" i="5"/>
  <c r="G18" i="5" l="1"/>
  <c r="H17" i="5"/>
  <c r="G19" i="5" l="1"/>
  <c r="H18" i="5"/>
  <c r="G20" i="5" l="1"/>
  <c r="H19" i="5"/>
  <c r="G21" i="5" l="1"/>
  <c r="H20" i="5"/>
  <c r="G22" i="5" l="1"/>
  <c r="H21" i="5"/>
  <c r="G23" i="5" l="1"/>
  <c r="H22" i="5"/>
  <c r="G24" i="5" l="1"/>
  <c r="H23" i="5"/>
  <c r="G25" i="5" l="1"/>
  <c r="H24" i="5"/>
  <c r="G26" i="5" l="1"/>
  <c r="H25" i="5"/>
  <c r="G27" i="5" l="1"/>
  <c r="H26" i="5"/>
  <c r="G28" i="5" l="1"/>
  <c r="H27" i="5"/>
  <c r="G29" i="5" l="1"/>
  <c r="H28" i="5"/>
  <c r="G30" i="5" l="1"/>
  <c r="H29" i="5"/>
  <c r="G31" i="5" l="1"/>
  <c r="H30" i="5"/>
  <c r="G32" i="5" l="1"/>
  <c r="H31" i="5"/>
  <c r="G33" i="5" l="1"/>
  <c r="H32" i="5"/>
  <c r="G34" i="5" l="1"/>
  <c r="H33" i="5"/>
  <c r="G35" i="5" l="1"/>
  <c r="H34" i="5"/>
  <c r="G36" i="5" l="1"/>
  <c r="H35" i="5"/>
  <c r="G37" i="5" l="1"/>
  <c r="H36" i="5"/>
  <c r="G38" i="5" l="1"/>
  <c r="H37" i="5"/>
  <c r="G39" i="5" l="1"/>
  <c r="H38" i="5"/>
  <c r="G40" i="5" l="1"/>
  <c r="H39" i="5"/>
  <c r="G41" i="5" l="1"/>
  <c r="H40" i="5"/>
  <c r="G42" i="5" l="1"/>
  <c r="H41" i="5"/>
  <c r="G43" i="5" l="1"/>
  <c r="H42" i="5"/>
  <c r="G44" i="5" l="1"/>
  <c r="H43" i="5"/>
  <c r="G45" i="5" l="1"/>
  <c r="H44" i="5"/>
  <c r="G46" i="5" l="1"/>
  <c r="H45" i="5"/>
  <c r="G47" i="5" l="1"/>
  <c r="H46" i="5"/>
  <c r="G48" i="5" l="1"/>
  <c r="H47" i="5"/>
  <c r="G49" i="5" l="1"/>
  <c r="H48" i="5"/>
  <c r="G50" i="5" l="1"/>
  <c r="H49" i="5"/>
  <c r="G51" i="5" l="1"/>
  <c r="H50" i="5"/>
  <c r="G52" i="5" l="1"/>
  <c r="H51" i="5"/>
  <c r="G53" i="5" l="1"/>
  <c r="H52" i="5"/>
  <c r="G54" i="5" l="1"/>
  <c r="H53" i="5"/>
  <c r="G55" i="5" l="1"/>
  <c r="H54" i="5"/>
  <c r="G56" i="5" l="1"/>
  <c r="H55" i="5"/>
  <c r="G57" i="5" l="1"/>
  <c r="H56" i="5"/>
  <c r="G58" i="5" l="1"/>
  <c r="H57" i="5"/>
  <c r="G59" i="5" l="1"/>
  <c r="H58" i="5"/>
  <c r="G60" i="5" l="1"/>
  <c r="H59" i="5"/>
  <c r="G61" i="5" l="1"/>
  <c r="H60" i="5"/>
  <c r="G62" i="5" l="1"/>
  <c r="H61" i="5"/>
  <c r="G63" i="5" l="1"/>
  <c r="H62" i="5"/>
  <c r="G64" i="5" l="1"/>
  <c r="H63" i="5"/>
  <c r="G65" i="5" l="1"/>
  <c r="H64" i="5"/>
  <c r="G66" i="5" l="1"/>
  <c r="H65" i="5"/>
  <c r="G67" i="5" l="1"/>
  <c r="H66" i="5"/>
  <c r="G68" i="5" l="1"/>
  <c r="H67" i="5"/>
  <c r="G69" i="5" l="1"/>
  <c r="H68" i="5"/>
  <c r="G70" i="5" l="1"/>
  <c r="H69" i="5"/>
  <c r="G71" i="5" l="1"/>
  <c r="H70" i="5"/>
  <c r="G72" i="5" l="1"/>
  <c r="H71" i="5"/>
  <c r="G73" i="5" l="1"/>
  <c r="H72" i="5"/>
  <c r="G74" i="5" l="1"/>
  <c r="H73" i="5"/>
  <c r="G75" i="5" l="1"/>
  <c r="H74" i="5"/>
  <c r="G76" i="5" l="1"/>
  <c r="H75" i="5"/>
  <c r="G77" i="5" l="1"/>
  <c r="H76" i="5"/>
  <c r="G78" i="5" l="1"/>
  <c r="H77" i="5"/>
  <c r="G79" i="5" l="1"/>
  <c r="H78" i="5"/>
  <c r="G80" i="5" l="1"/>
  <c r="H79" i="5"/>
  <c r="G81" i="5" l="1"/>
  <c r="H80" i="5"/>
  <c r="G82" i="5" l="1"/>
  <c r="H81" i="5"/>
  <c r="G83" i="5" l="1"/>
  <c r="H82" i="5"/>
  <c r="G84" i="5" l="1"/>
  <c r="H83" i="5"/>
  <c r="G85" i="5" l="1"/>
  <c r="H84" i="5"/>
  <c r="G86" i="5" l="1"/>
  <c r="H85" i="5"/>
  <c r="G87" i="5" l="1"/>
  <c r="H86" i="5"/>
  <c r="G88" i="5" l="1"/>
  <c r="H87" i="5"/>
  <c r="G89" i="5" l="1"/>
  <c r="H88" i="5"/>
  <c r="G90" i="5" l="1"/>
  <c r="H89" i="5"/>
  <c r="G91" i="5" l="1"/>
  <c r="H90" i="5"/>
  <c r="G92" i="5" l="1"/>
  <c r="H91" i="5"/>
  <c r="G93" i="5" l="1"/>
  <c r="H92" i="5"/>
  <c r="G94" i="5" l="1"/>
  <c r="H93" i="5"/>
  <c r="G95" i="5" l="1"/>
  <c r="H94" i="5"/>
  <c r="G96" i="5" l="1"/>
  <c r="H95" i="5"/>
  <c r="G97" i="5" l="1"/>
  <c r="H96" i="5"/>
  <c r="G98" i="5" l="1"/>
  <c r="H97" i="5"/>
  <c r="G99" i="5" l="1"/>
  <c r="H98" i="5"/>
  <c r="G100" i="5" l="1"/>
  <c r="H99" i="5"/>
  <c r="G101" i="5" l="1"/>
  <c r="H100" i="5"/>
  <c r="G102" i="5" l="1"/>
  <c r="H101" i="5"/>
  <c r="G103" i="5" l="1"/>
  <c r="H102" i="5"/>
  <c r="G104" i="5" l="1"/>
  <c r="H103" i="5"/>
  <c r="G105" i="5" l="1"/>
  <c r="H104" i="5"/>
  <c r="G106" i="5" l="1"/>
  <c r="H105" i="5"/>
  <c r="G107" i="5" l="1"/>
  <c r="H106" i="5"/>
  <c r="G108" i="5" l="1"/>
  <c r="H107" i="5"/>
  <c r="G109" i="5" l="1"/>
  <c r="H108" i="5"/>
  <c r="G110" i="5" l="1"/>
  <c r="H109" i="5"/>
  <c r="G111" i="5" l="1"/>
  <c r="H110" i="5"/>
  <c r="G112" i="5" l="1"/>
  <c r="H111" i="5"/>
  <c r="G113" i="5" l="1"/>
  <c r="H112" i="5"/>
  <c r="G114" i="5" l="1"/>
  <c r="H113" i="5"/>
  <c r="G115" i="5" l="1"/>
  <c r="H114" i="5"/>
  <c r="G116" i="5" l="1"/>
  <c r="H115" i="5"/>
  <c r="G117" i="5" l="1"/>
  <c r="H116" i="5"/>
  <c r="G118" i="5" l="1"/>
  <c r="H117" i="5"/>
  <c r="G119" i="5" l="1"/>
  <c r="H118" i="5"/>
  <c r="G120" i="5" l="1"/>
  <c r="H119" i="5"/>
  <c r="G121" i="5" l="1"/>
  <c r="H120" i="5"/>
  <c r="G122" i="5" l="1"/>
  <c r="H121" i="5"/>
  <c r="G123" i="5" l="1"/>
  <c r="H122" i="5"/>
  <c r="G124" i="5" l="1"/>
  <c r="H123" i="5"/>
  <c r="G125" i="5" l="1"/>
  <c r="H124" i="5"/>
  <c r="G126" i="5" l="1"/>
  <c r="H125" i="5"/>
  <c r="G127" i="5" l="1"/>
  <c r="H126" i="5"/>
  <c r="G128" i="5" l="1"/>
  <c r="H127" i="5"/>
  <c r="G129" i="5" l="1"/>
  <c r="H128" i="5"/>
  <c r="G130" i="5" l="1"/>
  <c r="H129" i="5"/>
  <c r="G131" i="5" l="1"/>
  <c r="H130" i="5"/>
  <c r="G132" i="5" l="1"/>
  <c r="H131" i="5"/>
  <c r="G133" i="5" l="1"/>
  <c r="H132" i="5"/>
  <c r="G134" i="5" l="1"/>
  <c r="H133" i="5"/>
  <c r="G135" i="5" l="1"/>
  <c r="H134" i="5"/>
  <c r="G136" i="5" l="1"/>
  <c r="H135" i="5"/>
  <c r="G137" i="5" l="1"/>
  <c r="H136" i="5"/>
  <c r="G138" i="5" l="1"/>
  <c r="H137" i="5"/>
  <c r="G139" i="5" l="1"/>
  <c r="H138" i="5"/>
  <c r="G140" i="5" l="1"/>
  <c r="H139" i="5"/>
  <c r="G141" i="5" l="1"/>
  <c r="H140" i="5"/>
  <c r="G142" i="5" l="1"/>
  <c r="H141" i="5"/>
  <c r="G143" i="5" l="1"/>
  <c r="H142" i="5"/>
  <c r="G144" i="5" l="1"/>
  <c r="H143" i="5"/>
  <c r="G145" i="5" l="1"/>
  <c r="H144" i="5"/>
  <c r="G146" i="5" l="1"/>
  <c r="H145" i="5"/>
  <c r="G147" i="5" l="1"/>
  <c r="H146" i="5"/>
  <c r="G148" i="5" l="1"/>
  <c r="H147" i="5"/>
  <c r="G149" i="5" l="1"/>
  <c r="H148" i="5"/>
  <c r="G150" i="5" l="1"/>
  <c r="H149" i="5"/>
  <c r="G151" i="5" l="1"/>
  <c r="H150" i="5"/>
  <c r="G152" i="5" l="1"/>
  <c r="H151" i="5"/>
  <c r="G153" i="5" l="1"/>
  <c r="H152" i="5"/>
  <c r="G154" i="5" l="1"/>
  <c r="H153" i="5"/>
  <c r="G155" i="5" l="1"/>
  <c r="H154" i="5"/>
  <c r="G156" i="5" l="1"/>
  <c r="H155" i="5"/>
  <c r="G157" i="5" l="1"/>
  <c r="H156" i="5"/>
  <c r="G158" i="5" l="1"/>
  <c r="H157" i="5"/>
  <c r="G159" i="5" l="1"/>
  <c r="H158" i="5"/>
  <c r="G160" i="5" l="1"/>
  <c r="H159" i="5"/>
  <c r="G161" i="5" l="1"/>
  <c r="H160" i="5"/>
  <c r="G162" i="5" l="1"/>
  <c r="H161" i="5"/>
  <c r="G163" i="5" l="1"/>
  <c r="H162" i="5"/>
  <c r="G164" i="5" l="1"/>
  <c r="H163" i="5"/>
  <c r="G165" i="5" l="1"/>
  <c r="H164" i="5"/>
  <c r="G166" i="5" l="1"/>
  <c r="H165" i="5"/>
  <c r="G167" i="5" l="1"/>
  <c r="H166" i="5"/>
  <c r="G168" i="5" l="1"/>
  <c r="H167" i="5"/>
  <c r="G169" i="5" l="1"/>
  <c r="H168" i="5"/>
  <c r="G170" i="5" l="1"/>
  <c r="H169" i="5"/>
  <c r="G171" i="5" l="1"/>
  <c r="H170" i="5"/>
  <c r="G172" i="5" l="1"/>
  <c r="H171" i="5"/>
  <c r="G173" i="5" l="1"/>
  <c r="H172" i="5"/>
  <c r="G174" i="5" l="1"/>
  <c r="H173" i="5"/>
  <c r="G175" i="5" l="1"/>
  <c r="H174" i="5"/>
  <c r="G176" i="5" l="1"/>
  <c r="H175" i="5"/>
  <c r="G177" i="5" l="1"/>
  <c r="H176" i="5"/>
  <c r="G178" i="5" l="1"/>
  <c r="H177" i="5"/>
  <c r="G179" i="5" l="1"/>
  <c r="H178" i="5"/>
  <c r="G180" i="5" l="1"/>
  <c r="H179" i="5"/>
  <c r="G181" i="5" l="1"/>
  <c r="H180" i="5"/>
  <c r="G182" i="5" l="1"/>
  <c r="H181" i="5"/>
  <c r="G183" i="5" l="1"/>
  <c r="H182" i="5"/>
  <c r="G184" i="5" l="1"/>
  <c r="H183" i="5"/>
  <c r="G185" i="5" l="1"/>
  <c r="H184" i="5"/>
  <c r="G186" i="5" l="1"/>
  <c r="H185" i="5"/>
  <c r="G187" i="5" l="1"/>
  <c r="H186" i="5"/>
  <c r="G188" i="5" l="1"/>
  <c r="H187" i="5"/>
  <c r="G189" i="5" l="1"/>
  <c r="H188" i="5"/>
  <c r="G190" i="5" l="1"/>
  <c r="H189" i="5"/>
  <c r="G191" i="5" l="1"/>
  <c r="H190" i="5"/>
  <c r="G192" i="5" l="1"/>
  <c r="H191" i="5"/>
  <c r="G193" i="5" l="1"/>
  <c r="H192" i="5"/>
  <c r="G194" i="5" l="1"/>
  <c r="H193" i="5"/>
  <c r="G195" i="5" l="1"/>
  <c r="H194" i="5"/>
  <c r="G196" i="5" l="1"/>
  <c r="H195" i="5"/>
  <c r="G197" i="5" l="1"/>
  <c r="H196" i="5"/>
  <c r="G198" i="5" l="1"/>
  <c r="H197" i="5"/>
  <c r="G199" i="5" l="1"/>
  <c r="H198" i="5"/>
  <c r="G200" i="5" l="1"/>
  <c r="H199" i="5"/>
  <c r="G201" i="5" l="1"/>
  <c r="H200" i="5"/>
  <c r="G202" i="5" l="1"/>
  <c r="H201" i="5"/>
  <c r="G203" i="5" l="1"/>
  <c r="H202" i="5"/>
  <c r="G204" i="5" l="1"/>
  <c r="H203" i="5"/>
  <c r="G205" i="5" l="1"/>
  <c r="H204" i="5"/>
  <c r="G206" i="5" l="1"/>
  <c r="H205" i="5"/>
  <c r="G207" i="5" l="1"/>
  <c r="H206" i="5"/>
  <c r="G208" i="5" l="1"/>
  <c r="H207" i="5"/>
  <c r="G209" i="5" l="1"/>
  <c r="H208" i="5"/>
  <c r="G210" i="5" l="1"/>
  <c r="H209" i="5"/>
  <c r="G211" i="5" l="1"/>
  <c r="H210" i="5"/>
  <c r="G212" i="5" l="1"/>
  <c r="H211" i="5"/>
  <c r="G213" i="5" l="1"/>
  <c r="H212" i="5"/>
  <c r="G214" i="5" l="1"/>
  <c r="H213" i="5"/>
  <c r="G215" i="5" l="1"/>
  <c r="H214" i="5"/>
  <c r="G216" i="5" l="1"/>
  <c r="H215" i="5"/>
  <c r="G217" i="5" l="1"/>
  <c r="H216" i="5"/>
  <c r="G218" i="5" l="1"/>
  <c r="H217" i="5"/>
  <c r="G219" i="5" l="1"/>
  <c r="H218" i="5"/>
  <c r="G220" i="5" l="1"/>
  <c r="H219" i="5"/>
  <c r="G221" i="5" l="1"/>
  <c r="H220" i="5"/>
  <c r="G222" i="5" l="1"/>
  <c r="H221" i="5"/>
  <c r="G223" i="5" l="1"/>
  <c r="H222" i="5"/>
  <c r="G224" i="5" l="1"/>
  <c r="H223" i="5"/>
  <c r="G225" i="5" l="1"/>
  <c r="H224" i="5"/>
  <c r="G226" i="5" l="1"/>
  <c r="H225" i="5"/>
  <c r="G227" i="5" l="1"/>
  <c r="H226" i="5"/>
  <c r="G228" i="5" l="1"/>
  <c r="H227" i="5"/>
  <c r="G229" i="5" l="1"/>
  <c r="H228" i="5"/>
  <c r="G230" i="5" l="1"/>
  <c r="H229" i="5"/>
  <c r="G231" i="5" l="1"/>
  <c r="H230" i="5"/>
  <c r="G232" i="5" l="1"/>
  <c r="H231" i="5"/>
  <c r="G233" i="5" l="1"/>
  <c r="H232" i="5"/>
  <c r="G234" i="5" l="1"/>
  <c r="H233" i="5"/>
  <c r="G235" i="5" l="1"/>
  <c r="H234" i="5"/>
  <c r="G236" i="5" l="1"/>
  <c r="H235" i="5"/>
  <c r="G237" i="5" l="1"/>
  <c r="H236" i="5"/>
  <c r="G238" i="5" l="1"/>
  <c r="H237" i="5"/>
  <c r="G239" i="5" l="1"/>
  <c r="H238" i="5"/>
  <c r="G240" i="5" l="1"/>
  <c r="H239" i="5"/>
  <c r="G241" i="5" l="1"/>
  <c r="H240" i="5"/>
  <c r="G242" i="5" l="1"/>
  <c r="H241" i="5"/>
  <c r="G243" i="5" l="1"/>
  <c r="H242" i="5"/>
  <c r="G244" i="5" l="1"/>
  <c r="H243" i="5"/>
  <c r="G245" i="5" l="1"/>
  <c r="H244" i="5"/>
  <c r="G246" i="5" l="1"/>
  <c r="H245" i="5"/>
  <c r="G247" i="5" l="1"/>
  <c r="H246" i="5"/>
  <c r="G248" i="5" l="1"/>
  <c r="H247" i="5"/>
  <c r="G249" i="5" l="1"/>
  <c r="H248" i="5"/>
  <c r="G250" i="5" l="1"/>
  <c r="H249" i="5"/>
  <c r="G251" i="5" l="1"/>
  <c r="H250" i="5"/>
  <c r="G252" i="5" l="1"/>
  <c r="H251" i="5"/>
  <c r="G253" i="5" l="1"/>
  <c r="H252" i="5"/>
  <c r="G254" i="5" l="1"/>
  <c r="H253" i="5"/>
  <c r="G255" i="5" l="1"/>
  <c r="H254" i="5"/>
  <c r="G256" i="5" l="1"/>
  <c r="H255" i="5"/>
  <c r="G257" i="5" l="1"/>
  <c r="H256" i="5"/>
  <c r="G258" i="5" l="1"/>
  <c r="H257" i="5"/>
  <c r="G259" i="5" l="1"/>
  <c r="H258" i="5"/>
  <c r="G260" i="5" l="1"/>
  <c r="H259" i="5"/>
  <c r="G261" i="5" l="1"/>
  <c r="H260" i="5"/>
  <c r="G262" i="5" l="1"/>
  <c r="H261" i="5"/>
  <c r="G263" i="5" l="1"/>
  <c r="H262" i="5"/>
  <c r="G264" i="5" l="1"/>
  <c r="H263" i="5"/>
  <c r="G265" i="5" l="1"/>
  <c r="H264" i="5"/>
  <c r="G266" i="5" l="1"/>
  <c r="H265" i="5"/>
  <c r="G267" i="5" l="1"/>
  <c r="H266" i="5"/>
  <c r="G268" i="5" l="1"/>
  <c r="H267" i="5"/>
  <c r="G269" i="5" l="1"/>
  <c r="H268" i="5"/>
  <c r="G270" i="5" l="1"/>
  <c r="H269" i="5"/>
  <c r="G271" i="5" l="1"/>
  <c r="H270" i="5"/>
  <c r="G272" i="5" l="1"/>
  <c r="H271" i="5"/>
  <c r="G273" i="5" l="1"/>
  <c r="H272" i="5"/>
  <c r="G274" i="5" l="1"/>
  <c r="H273" i="5"/>
  <c r="G275" i="5" l="1"/>
  <c r="H274" i="5"/>
  <c r="G276" i="5" l="1"/>
  <c r="H275" i="5"/>
  <c r="G277" i="5" l="1"/>
  <c r="H276" i="5"/>
  <c r="G278" i="5" l="1"/>
  <c r="H277" i="5"/>
  <c r="G279" i="5" l="1"/>
  <c r="H278" i="5"/>
  <c r="G280" i="5" l="1"/>
  <c r="H279" i="5"/>
  <c r="G281" i="5" l="1"/>
  <c r="H280" i="5"/>
  <c r="G282" i="5" l="1"/>
  <c r="H281" i="5"/>
  <c r="G283" i="5" l="1"/>
  <c r="H282" i="5"/>
  <c r="G284" i="5" l="1"/>
  <c r="H283" i="5"/>
  <c r="G285" i="5" l="1"/>
  <c r="H284" i="5"/>
  <c r="G286" i="5" l="1"/>
  <c r="H285" i="5"/>
  <c r="G287" i="5" l="1"/>
  <c r="H286" i="5"/>
  <c r="G288" i="5" l="1"/>
  <c r="H287" i="5"/>
  <c r="G289" i="5" l="1"/>
  <c r="H288" i="5"/>
  <c r="G290" i="5" l="1"/>
  <c r="H289" i="5"/>
  <c r="G291" i="5" l="1"/>
  <c r="H290" i="5"/>
  <c r="G292" i="5" l="1"/>
  <c r="H291" i="5"/>
  <c r="G293" i="5" l="1"/>
  <c r="H292" i="5"/>
  <c r="G294" i="5" l="1"/>
  <c r="H293" i="5"/>
  <c r="G295" i="5" l="1"/>
  <c r="H294" i="5"/>
  <c r="G296" i="5" l="1"/>
  <c r="H295" i="5"/>
  <c r="G297" i="5" l="1"/>
  <c r="H296" i="5"/>
  <c r="G298" i="5" l="1"/>
  <c r="H297" i="5"/>
  <c r="G299" i="5" l="1"/>
  <c r="H298" i="5"/>
  <c r="G300" i="5" l="1"/>
  <c r="H299" i="5"/>
  <c r="G301" i="5" l="1"/>
  <c r="H300" i="5"/>
  <c r="G302" i="5" l="1"/>
  <c r="H301" i="5"/>
  <c r="G303" i="5" l="1"/>
  <c r="H302" i="5"/>
  <c r="G304" i="5" l="1"/>
  <c r="H303" i="5"/>
  <c r="G305" i="5" l="1"/>
  <c r="H304" i="5"/>
  <c r="G306" i="5" l="1"/>
  <c r="H305" i="5"/>
  <c r="G307" i="5" l="1"/>
  <c r="H306" i="5"/>
  <c r="G308" i="5" l="1"/>
  <c r="H307" i="5"/>
  <c r="G309" i="5" l="1"/>
  <c r="H308" i="5"/>
  <c r="G310" i="5" l="1"/>
  <c r="H309" i="5"/>
  <c r="G311" i="5" l="1"/>
  <c r="H310" i="5"/>
  <c r="G312" i="5" l="1"/>
  <c r="H311" i="5"/>
  <c r="G313" i="5" l="1"/>
  <c r="H312" i="5"/>
  <c r="G314" i="5" l="1"/>
  <c r="H313" i="5"/>
  <c r="G315" i="5" l="1"/>
  <c r="H314" i="5"/>
  <c r="G316" i="5" l="1"/>
  <c r="H315" i="5"/>
  <c r="G317" i="5" l="1"/>
  <c r="H316" i="5"/>
  <c r="G318" i="5" l="1"/>
  <c r="H317" i="5"/>
  <c r="G319" i="5" l="1"/>
  <c r="H318" i="5"/>
  <c r="G320" i="5" l="1"/>
  <c r="H319" i="5"/>
  <c r="G321" i="5" l="1"/>
  <c r="H320" i="5"/>
  <c r="G322" i="5" l="1"/>
  <c r="H321" i="5"/>
  <c r="G323" i="5" l="1"/>
  <c r="H322" i="5"/>
  <c r="G324" i="5" l="1"/>
  <c r="H323" i="5"/>
  <c r="G325" i="5" l="1"/>
  <c r="H324" i="5"/>
  <c r="G326" i="5" l="1"/>
  <c r="H325" i="5"/>
  <c r="G327" i="5" l="1"/>
  <c r="H326" i="5"/>
  <c r="G328" i="5" l="1"/>
  <c r="H327" i="5"/>
  <c r="G329" i="5" l="1"/>
  <c r="H328" i="5"/>
  <c r="G330" i="5" l="1"/>
  <c r="H329" i="5"/>
  <c r="G331" i="5" l="1"/>
  <c r="H330" i="5"/>
  <c r="G332" i="5" l="1"/>
  <c r="H331" i="5"/>
  <c r="G333" i="5" l="1"/>
  <c r="H332" i="5"/>
  <c r="G334" i="5" l="1"/>
  <c r="H333" i="5"/>
  <c r="G335" i="5" l="1"/>
  <c r="H334" i="5"/>
  <c r="G336" i="5" l="1"/>
  <c r="H335" i="5"/>
  <c r="G337" i="5" l="1"/>
  <c r="H336" i="5"/>
  <c r="G338" i="5" l="1"/>
  <c r="H337" i="5"/>
  <c r="G339" i="5" l="1"/>
  <c r="H338" i="5"/>
  <c r="G340" i="5" l="1"/>
  <c r="H339" i="5"/>
  <c r="G341" i="5" l="1"/>
  <c r="H340" i="5"/>
  <c r="G342" i="5" l="1"/>
  <c r="H341" i="5"/>
  <c r="G343" i="5" l="1"/>
  <c r="H342" i="5"/>
  <c r="G344" i="5" l="1"/>
  <c r="H343" i="5"/>
  <c r="G345" i="5" l="1"/>
  <c r="H344" i="5"/>
  <c r="G346" i="5" l="1"/>
  <c r="H345" i="5"/>
  <c r="G347" i="5" l="1"/>
  <c r="H346" i="5"/>
  <c r="G348" i="5" l="1"/>
  <c r="H347" i="5"/>
  <c r="G349" i="5" l="1"/>
  <c r="H348" i="5"/>
  <c r="G350" i="5" l="1"/>
  <c r="H349" i="5"/>
  <c r="G351" i="5" l="1"/>
  <c r="H350" i="5"/>
  <c r="G352" i="5" l="1"/>
  <c r="H351" i="5"/>
  <c r="G353" i="5" l="1"/>
  <c r="H352" i="5"/>
  <c r="G354" i="5" l="1"/>
  <c r="H353" i="5"/>
  <c r="G355" i="5" l="1"/>
  <c r="H354" i="5"/>
  <c r="G356" i="5" l="1"/>
  <c r="H355" i="5"/>
  <c r="G357" i="5" l="1"/>
  <c r="H356" i="5"/>
  <c r="G358" i="5" l="1"/>
  <c r="H357" i="5"/>
  <c r="G359" i="5" l="1"/>
  <c r="H358" i="5"/>
  <c r="G360" i="5" l="1"/>
  <c r="H359" i="5"/>
  <c r="G361" i="5" l="1"/>
  <c r="H360" i="5"/>
  <c r="G362" i="5" l="1"/>
  <c r="H361" i="5"/>
  <c r="G363" i="5" l="1"/>
  <c r="H362" i="5"/>
  <c r="G364" i="5" l="1"/>
  <c r="H363" i="5"/>
  <c r="G365" i="5" l="1"/>
  <c r="H364" i="5"/>
  <c r="G366" i="5" l="1"/>
  <c r="H365" i="5"/>
  <c r="G367" i="5" l="1"/>
  <c r="H366" i="5"/>
  <c r="G368" i="5" l="1"/>
  <c r="H367" i="5"/>
  <c r="G369" i="5" l="1"/>
  <c r="H368" i="5"/>
  <c r="G370" i="5" l="1"/>
  <c r="H369" i="5"/>
  <c r="G371" i="5" l="1"/>
  <c r="H370" i="5"/>
  <c r="G372" i="5" l="1"/>
  <c r="H371" i="5"/>
  <c r="G373" i="5" l="1"/>
  <c r="H372" i="5"/>
  <c r="G374" i="5" l="1"/>
  <c r="H373" i="5"/>
  <c r="G375" i="5" l="1"/>
  <c r="H374" i="5"/>
  <c r="G376" i="5" l="1"/>
  <c r="H375" i="5"/>
  <c r="G377" i="5" l="1"/>
  <c r="H376" i="5"/>
  <c r="G378" i="5" l="1"/>
  <c r="H377" i="5"/>
  <c r="G379" i="5" l="1"/>
  <c r="H378" i="5"/>
  <c r="G380" i="5" l="1"/>
  <c r="H379" i="5"/>
  <c r="G381" i="5" l="1"/>
  <c r="H380" i="5"/>
  <c r="G382" i="5" l="1"/>
  <c r="H381" i="5"/>
  <c r="G383" i="5" l="1"/>
  <c r="H382" i="5"/>
  <c r="G384" i="5" l="1"/>
  <c r="H383" i="5"/>
  <c r="G385" i="5" l="1"/>
  <c r="H384" i="5"/>
  <c r="G386" i="5" l="1"/>
  <c r="H385" i="5"/>
  <c r="G387" i="5" l="1"/>
  <c r="H386" i="5"/>
  <c r="G388" i="5" l="1"/>
  <c r="H387" i="5"/>
  <c r="G389" i="5" l="1"/>
  <c r="H388" i="5"/>
  <c r="G390" i="5" l="1"/>
  <c r="H389" i="5"/>
  <c r="G391" i="5" l="1"/>
  <c r="H390" i="5"/>
  <c r="G392" i="5" l="1"/>
  <c r="H391" i="5"/>
  <c r="G393" i="5" l="1"/>
  <c r="H392" i="5"/>
  <c r="G394" i="5" l="1"/>
  <c r="H393" i="5"/>
  <c r="G395" i="5" l="1"/>
  <c r="H394" i="5"/>
  <c r="G396" i="5" l="1"/>
  <c r="H395" i="5"/>
  <c r="G397" i="5" l="1"/>
  <c r="H396" i="5"/>
  <c r="G398" i="5" l="1"/>
  <c r="H397" i="5"/>
  <c r="G399" i="5" l="1"/>
  <c r="H398" i="5"/>
  <c r="G400" i="5" l="1"/>
  <c r="H399" i="5"/>
  <c r="G401" i="5" l="1"/>
  <c r="H400" i="5"/>
  <c r="G402" i="5" l="1"/>
  <c r="H401" i="5"/>
  <c r="G403" i="5" l="1"/>
  <c r="H403" i="5" s="1"/>
  <c r="S7" i="2" s="1"/>
  <c r="H40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Lepic</author>
  </authors>
  <commentList>
    <comment ref="B11" authorId="0" shapeId="0" xr:uid="{D106379F-DF36-4729-9243-5940D43E0F06}">
      <text>
        <r>
          <rPr>
            <b/>
            <sz val="9"/>
            <color indexed="81"/>
            <rFont val="Tahoma"/>
            <charset val="1"/>
          </rPr>
          <t xml:space="preserve">Snížení spotřeby skrze přechodu na jiné palivo pro vytápění (např. uhlí nebo dřevo) -&gt; místo plynu budeme v domácnosti topit kamny nebo přímotopem </t>
        </r>
      </text>
    </comment>
    <comment ref="B12" authorId="0" shapeId="0" xr:uid="{42A90EB4-3E9E-46A0-86C2-D95ECE6845B2}">
      <text>
        <r>
          <rPr>
            <b/>
            <sz val="9"/>
            <color indexed="81"/>
            <rFont val="Tahoma"/>
            <family val="2"/>
            <charset val="238"/>
          </rPr>
          <t xml:space="preserve">Redukce spotřeby plynu v důsledku snížení teploty a tudíž i množství plynu potřebného pro vytápění objektů (lze uplatnit ve všech kategoriích odběratelů) </t>
        </r>
      </text>
    </comment>
    <comment ref="B13" authorId="0" shapeId="0" xr:uid="{1F5235AE-757E-44CE-91E1-6406146EB6D7}">
      <text>
        <r>
          <rPr>
            <b/>
            <sz val="9"/>
            <color indexed="81"/>
            <rFont val="Tahoma"/>
            <family val="2"/>
            <charset val="238"/>
          </rPr>
          <t xml:space="preserve">Snížení spotřeby plynu na technologické procesy v průmyslu nikoliv na vytápění. </t>
        </r>
      </text>
    </comment>
    <comment ref="B19" authorId="0" shapeId="0" xr:uid="{8DCA7D0F-AC90-46BC-8C8E-FDEC80628F91}">
      <text>
        <r>
          <rPr>
            <b/>
            <sz val="9"/>
            <color indexed="81"/>
            <rFont val="Tahoma"/>
            <family val="2"/>
            <charset val="238"/>
          </rPr>
          <t xml:space="preserve">Panel slouží pro přepočty percentuálních hodnot a pro další výpočty v modelu.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<sst xmlns="http://schemas.openxmlformats.org/spreadsheetml/2006/main" count="218" uniqueCount="124">
  <si>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</si>
  <si>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</si>
  <si>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</si>
  <si>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</si>
  <si>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</si>
  <si>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</si>
  <si>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</si>
  <si>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</si>
  <si>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</si>
  <si>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</si>
  <si>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</si>
  <si>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</si>
  <si>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normál</t>
  </si>
  <si>
    <t>Celkem za rok</t>
  </si>
  <si>
    <t xml:space="preserve">Průměrná teplota ovzduší (stupně Celsia) </t>
  </si>
  <si>
    <t>Období</t>
  </si>
  <si>
    <t>Velkoodběratele (VO)</t>
  </si>
  <si>
    <t>Střední doběratelé (SO)</t>
  </si>
  <si>
    <t>Maloodběratele (MO)</t>
  </si>
  <si>
    <t>Domácnosti (DOM)</t>
  </si>
  <si>
    <t>CNG</t>
  </si>
  <si>
    <t>Ostatní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</si>
  <si>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</si>
  <si>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</si>
  <si>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</si>
  <si>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</si>
  <si>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</si>
  <si>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</si>
  <si>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</si>
  <si>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</si>
  <si>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</si>
  <si>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</si>
  <si>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</si>
  <si>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</si>
  <si>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</si>
  <si>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 čtvrtletí</t>
  </si>
  <si>
    <t>II. čtvrtletí</t>
  </si>
  <si>
    <t>III. čtvrtletí</t>
  </si>
  <si>
    <t>IV. čtvrtletí</t>
  </si>
  <si>
    <t>I. pololetí</t>
  </si>
  <si>
    <t>II. pololetí</t>
  </si>
  <si>
    <t>Rok</t>
  </si>
  <si>
    <t xml:space="preserve">Minima a Maxima spotřeby plynu (mil. m3) </t>
  </si>
  <si>
    <t>Rozsah 2015-2020</t>
  </si>
  <si>
    <t>Rozsah 2021</t>
  </si>
  <si>
    <t>Zemědělství, lesnictví a rybářství</t>
  </si>
  <si>
    <t>Těžba a dobývání</t>
  </si>
  <si>
    <t>Zpracovatelský průmysl</t>
  </si>
  <si>
    <t>Výroba a rozvod elektřiny, plynu, tepla a klimatizovaného vzduchu</t>
  </si>
  <si>
    <t>Stavebnictví</t>
  </si>
  <si>
    <t>Transport</t>
  </si>
  <si>
    <t>Komerční a veřejné služby</t>
  </si>
  <si>
    <t>Domácnosti</t>
  </si>
  <si>
    <t>Rok/sektor</t>
  </si>
  <si>
    <t xml:space="preserve">Spotřeba v jednolivých sektorech </t>
  </si>
  <si>
    <t>Úspory</t>
  </si>
  <si>
    <t>Domácnosti [%]</t>
  </si>
  <si>
    <t>Přechod na jiná paliva</t>
  </si>
  <si>
    <t>Vytápění</t>
  </si>
  <si>
    <t>Technologie</t>
  </si>
  <si>
    <t>Instalace přímotopů</t>
  </si>
  <si>
    <t>SUMA Úspor segmenty</t>
  </si>
  <si>
    <t>SUMA Úspor total</t>
  </si>
  <si>
    <t>Průměr za rok</t>
  </si>
  <si>
    <t>Celkové dodávky tepla zemní plyn [TJ]</t>
  </si>
  <si>
    <t>Spotřeba tepla domácnosti [TJ]</t>
  </si>
  <si>
    <t>Dodávky tepla domácnosti ze ZP [TJ]</t>
  </si>
  <si>
    <t>Dodávky tepla domácnosti [TWh]</t>
  </si>
  <si>
    <t>Dodávky tepla domácnosti [mcm]</t>
  </si>
  <si>
    <t>Rok 2021</t>
  </si>
  <si>
    <t>Dodávky tepla z CZT - 20 %</t>
  </si>
  <si>
    <t xml:space="preserve">Období </t>
  </si>
  <si>
    <t xml:space="preserve">Spotřeba plynu (mil. m3) </t>
  </si>
  <si>
    <t>Stupeň</t>
  </si>
  <si>
    <t>Podzim</t>
  </si>
  <si>
    <t>Zima</t>
  </si>
  <si>
    <t>Jaro</t>
  </si>
  <si>
    <t xml:space="preserve">Spotřeba při odběrových havarijních stupních </t>
  </si>
  <si>
    <t>Denní data - plyn</t>
  </si>
  <si>
    <t>Velkoodběratelé [%]</t>
  </si>
  <si>
    <t>Střední odběratelé[%]</t>
  </si>
  <si>
    <t>CNG[%]</t>
  </si>
  <si>
    <t>Maloodběratelé [%]</t>
  </si>
  <si>
    <t xml:space="preserve">Celková procentuální úspora </t>
  </si>
  <si>
    <t xml:space="preserve">Spotřeba plynu bez úspor (vstupní data) - sektorové rozdělení (mil. m3) </t>
  </si>
  <si>
    <t xml:space="preserve">Plynové elektrárny </t>
  </si>
  <si>
    <t>Paroplynové elektrárny</t>
  </si>
  <si>
    <t xml:space="preserve">Solidarita </t>
  </si>
  <si>
    <t>Očistění o plynové elektrárny</t>
  </si>
  <si>
    <t xml:space="preserve">Spotřeba plynu s úsporami (přepočet vstupních dat) - sektorové rozdělení (mil. m3) </t>
  </si>
  <si>
    <t xml:space="preserve">Hlavní ovládací panel modelu </t>
  </si>
  <si>
    <t xml:space="preserve">Nastavení úspor - percentuální hodnoty </t>
  </si>
  <si>
    <t>Nastavení úspor - kvantifikace v mcm/rok</t>
  </si>
  <si>
    <t xml:space="preserve">Hlavní výstupy modelu </t>
  </si>
  <si>
    <t xml:space="preserve">Vyhodnocení zásob plynu a denní spotřeby </t>
  </si>
  <si>
    <t>Naplněnost zásobníků před úsporami</t>
  </si>
  <si>
    <t>Základní dataset a mezivýpočty pro úspory</t>
  </si>
  <si>
    <t xml:space="preserve">Základní dataset ke stavu zásobníků a denní spotřebě </t>
  </si>
  <si>
    <t>Vypnuté</t>
  </si>
  <si>
    <t>Zapnuté</t>
  </si>
  <si>
    <t>List na paroplynové elektrárny</t>
  </si>
  <si>
    <t>Datum</t>
  </si>
  <si>
    <t xml:space="preserve">List: Počáteční stav zásobníků </t>
  </si>
  <si>
    <t xml:space="preserve">Nastavení stavu zásobníků - percentuální hodnoty </t>
  </si>
  <si>
    <t>mil. m3</t>
  </si>
  <si>
    <t>Chybějící kapacita plynu:</t>
  </si>
  <si>
    <t xml:space="preserve">Chybějící kapacita (mil. m3) </t>
  </si>
  <si>
    <t>Stav zásobníků po zastavení dodávek - bez úspor (mil. m3)</t>
  </si>
  <si>
    <t>Denní spotřeba (mil.m3)</t>
  </si>
  <si>
    <t>Denní spotřeba po úsporách (mil. m3)</t>
  </si>
  <si>
    <t>Solidarita (mil. m3)</t>
  </si>
  <si>
    <t>Naplněnost zásobníku po úsporáchse započtením solidarity (mil. m3)</t>
  </si>
  <si>
    <t>SUMA Úspor za den - mimo topnou sezónu [mcm/den]</t>
  </si>
  <si>
    <t>SUMA Úspor za den - přes topnou sezónu [mcm/den]</t>
  </si>
  <si>
    <t>Legenda modelu:</t>
  </si>
  <si>
    <t>= barva buněk určených pro vstupní data (buňky lze přepisovat)</t>
  </si>
  <si>
    <t>= barva buněk, které obsahují vzorec a nejsou určeny pro přepisování (rozdíl ve stupni šedi označuje nepravidelnost ve vzorci daného sloupce či řádku)</t>
  </si>
  <si>
    <t>Popis modelu</t>
  </si>
  <si>
    <t>MVEB5093: Energetická bezpečenost z pohledu projektového řešení</t>
  </si>
  <si>
    <t>Datum: Březen 2023</t>
  </si>
  <si>
    <t>N/A</t>
  </si>
  <si>
    <t xml:space="preserve">Dodatečná nadstavba pro případné rozšíření - v kurzu nekalkulujeme (slouží pouze pro ukázku toho, o jaké data a výpočty je možné dále model rošířit) </t>
  </si>
  <si>
    <t>Měsíční spotřeba plynu a zakomponování solidarity</t>
  </si>
  <si>
    <t>Stav zásobníku zásobníků k 1.10.2022 (naplněnost)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</si>
</sst>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dd\ mmm\ yyyy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90909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0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2" borderId="0" xfId="0" applyFont="1" applyFill="1"/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horizontal="right" vertical="center"/>
    </xf>
    <xf numFmtId="3" fontId="6" fillId="3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3" borderId="0" xfId="1" applyNumberFormat="1" applyFont="1" applyFill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/>
    </xf>
    <xf numFmtId="164" fontId="2" fillId="4" borderId="0" xfId="1" applyNumberFormat="1" applyFont="1" applyFill="1" applyAlignment="1">
      <alignment horizontal="right" vertical="center"/>
    </xf>
    <xf numFmtId="164" fontId="2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horizontal="right" vertical="center"/>
    </xf>
    <xf numFmtId="164" fontId="2" fillId="3" borderId="1" xfId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/>
    </xf>
    <xf numFmtId="1" fontId="3" fillId="0" borderId="0" xfId="1" applyNumberFormat="1" applyFont="1" applyAlignment="1">
      <alignment vertical="center"/>
    </xf>
    <xf numFmtId="1" fontId="3" fillId="0" borderId="0" xfId="1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1" fontId="3" fillId="0" borderId="1" xfId="1" applyNumberFormat="1" applyFont="1" applyBorder="1" applyAlignment="1">
      <alignment horizontal="left" wrapText="1"/>
    </xf>
    <xf numFmtId="10" fontId="2" fillId="3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" fontId="7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3" fontId="2" fillId="5" borderId="0" xfId="0" applyNumberFormat="1" applyFont="1" applyFill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0" applyFont="1"/>
    <xf numFmtId="0" fontId="2" fillId="6" borderId="0" xfId="0" applyFont="1" applyFill="1"/>
    <xf numFmtId="0" fontId="8" fillId="6" borderId="0" xfId="0" applyFont="1" applyFill="1"/>
    <xf numFmtId="0" fontId="9" fillId="2" borderId="0" xfId="0" applyFont="1" applyFill="1"/>
    <xf numFmtId="1" fontId="9" fillId="2" borderId="0" xfId="1" applyNumberFormat="1" applyFont="1" applyFill="1" applyAlignment="1">
      <alignment horizontal="left"/>
    </xf>
    <xf numFmtId="0" fontId="8" fillId="5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9" fontId="9" fillId="2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0" borderId="1" xfId="0" applyFont="1" applyBorder="1"/>
    <xf numFmtId="1" fontId="7" fillId="0" borderId="1" xfId="1" applyNumberFormat="1" applyFont="1" applyBorder="1" applyAlignment="1">
      <alignment horizontal="left" wrapText="1"/>
    </xf>
    <xf numFmtId="1" fontId="7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0" fontId="2" fillId="0" borderId="0" xfId="2" applyNumberFormat="1" applyFont="1"/>
    <xf numFmtId="0" fontId="3" fillId="0" borderId="0" xfId="0" applyFont="1"/>
    <xf numFmtId="9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0" borderId="1" xfId="0" applyFont="1" applyBorder="1"/>
    <xf numFmtId="0" fontId="11" fillId="2" borderId="0" xfId="0" applyFont="1" applyFill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" fontId="7" fillId="0" borderId="0" xfId="1" applyNumberFormat="1" applyFont="1" applyAlignment="1">
      <alignment horizontal="left" wrapText="1"/>
    </xf>
    <xf numFmtId="9" fontId="2" fillId="9" borderId="1" xfId="2" applyFont="1" applyFill="1" applyBorder="1"/>
    <xf numFmtId="10" fontId="2" fillId="9" borderId="1" xfId="1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2" fontId="2" fillId="7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5" fillId="8" borderId="0" xfId="3" applyNumberFormat="1" applyFont="1" applyFill="1" applyBorder="1" applyAlignment="1">
      <alignment horizontal="left" vertical="center"/>
    </xf>
    <xf numFmtId="167" fontId="18" fillId="8" borderId="0" xfId="3" applyNumberFormat="1" applyFont="1" applyFill="1" applyBorder="1" applyAlignment="1">
      <alignment horizontal="left" vertical="center"/>
    </xf>
    <xf numFmtId="0" fontId="15" fillId="8" borderId="0" xfId="3" quotePrefix="1" applyNumberFormat="1" applyFont="1" applyFill="1" applyBorder="1" applyAlignment="1">
      <alignment horizontal="left" vertical="center"/>
    </xf>
    <xf numFmtId="0" fontId="19" fillId="4" borderId="1" xfId="3" applyNumberFormat="1" applyFont="1" applyFill="1" applyBorder="1" applyAlignment="1">
      <alignment horizontal="left" vertical="center"/>
    </xf>
    <xf numFmtId="0" fontId="19" fillId="7" borderId="1" xfId="3" applyNumberFormat="1" applyFont="1" applyFill="1" applyBorder="1" applyAlignment="1">
      <alignment horizontal="left" vertical="center"/>
    </xf>
    <xf numFmtId="0" fontId="15" fillId="8" borderId="0" xfId="3" applyNumberFormat="1" applyFont="1" applyFill="1" applyBorder="1" applyAlignment="1">
      <alignment vertical="center" wrapText="1"/>
    </xf>
    <xf numFmtId="0" fontId="15" fillId="2" borderId="0" xfId="3" applyNumberFormat="1" applyFont="1" applyFill="1" applyBorder="1" applyAlignment="1">
      <alignment horizontal="left" vertical="center"/>
    </xf>
    <xf numFmtId="0" fontId="16" fillId="2" borderId="0" xfId="3" applyNumberFormat="1" applyFont="1" applyFill="1" applyBorder="1" applyAlignment="1">
      <alignment horizontal="left" vertical="center"/>
    </xf>
    <xf numFmtId="0" fontId="17" fillId="2" borderId="0" xfId="3" applyNumberFormat="1" applyFont="1" applyFill="1" applyBorder="1" applyAlignment="1">
      <alignment horizontal="left" vertical="center"/>
    </xf>
    <xf numFmtId="0" fontId="15" fillId="10" borderId="0" xfId="3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9" borderId="6" xfId="0" applyFont="1" applyFill="1" applyBorder="1"/>
    <xf numFmtId="0" fontId="20" fillId="8" borderId="0" xfId="3" applyNumberFormat="1" applyFont="1" applyFill="1" applyBorder="1" applyAlignment="1">
      <alignment horizontal="left" vertical="center"/>
    </xf>
    <xf numFmtId="0" fontId="21" fillId="8" borderId="0" xfId="3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15" fillId="8" borderId="0" xfId="3" quotePrefix="1" applyNumberFormat="1" applyFont="1" applyFill="1" applyBorder="1" applyAlignment="1">
      <alignment horizontal="left" vertical="center" wrapText="1"/>
    </xf>
    <xf numFmtId="0" fontId="15" fillId="8" borderId="0" xfId="3" applyNumberFormat="1" applyFont="1" applyFill="1" applyBorder="1" applyAlignment="1">
      <alignment horizontal="left" vertical="top" wrapText="1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0" fontId="2" fillId="9" borderId="2" xfId="0" applyNumberFormat="1" applyFon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10" fontId="2" fillId="9" borderId="4" xfId="0" applyNumberFormat="1" applyFont="1" applyFill="1" applyBorder="1" applyAlignment="1">
      <alignment horizontal="center"/>
    </xf>
  </cellXfs>
  <cellStyles count="4">
    <cellStyle name="Comma 2" xfId="3" xr:uid="{F1421DB7-B230-41ED-827C-430E1815DB19}"/>
    <cellStyle name="Normal" xfId="0" builtinId="0"/>
    <cellStyle name="Normální 2" xfId="1" xr:uid="{22AA9512-D504-4931-9472-5954E337E130}"/>
    <cellStyle name="Percent" xfId="2" builtinId="5"/>
  </cellStyles>
  <dxfs count="0"/>
  <tableStyles count="0" defaultTableStyle="TableStyleMedium2" defaultPivotStyle="PivotStyleLight16"/>
  <colors>
    <mruColors>
      <color rgb="FF157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'Dataset (1) - měsíční data'!$M$6</c:f>
              <c:strCache>
                <c:ptCount val="1"/>
                <c:pt idx="0">
                  <c:v>Velkoodběratele (VO)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data'!$M$7:$M$18</c:f>
              <c:numCache>
                <c:formatCode>#\ ##0.0</c:formatCode>
                <c:ptCount val="12"/>
                <c:pt idx="0">
                  <c:v>-126.72292044172771</c:v>
                </c:pt>
                <c:pt idx="1">
                  <c:v>-108.93192001988069</c:v>
                </c:pt>
                <c:pt idx="2">
                  <c:v>-112.71791114317377</c:v>
                </c:pt>
                <c:pt idx="3">
                  <c:v>-95.674401501447406</c:v>
                </c:pt>
                <c:pt idx="4">
                  <c:v>-84.82355765776181</c:v>
                </c:pt>
                <c:pt idx="5">
                  <c:v>-68.113916568635943</c:v>
                </c:pt>
                <c:pt idx="6">
                  <c:v>-64.522509242600265</c:v>
                </c:pt>
                <c:pt idx="7">
                  <c:v>-67.207313999622102</c:v>
                </c:pt>
                <c:pt idx="8">
                  <c:v>-68.6259184045919</c:v>
                </c:pt>
                <c:pt idx="9">
                  <c:v>-92.580766534877526</c:v>
                </c:pt>
                <c:pt idx="10">
                  <c:v>-102.96011255330727</c:v>
                </c:pt>
                <c:pt idx="11">
                  <c:v>-110.81502537835679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0-4CCE-8416-62730D93D9E6}"/>
            </c:ext>
          </c:extLst>
        </c:ser>
        <c:ser>
          <c:idx val="1"/>
          <c:order val="1"/>
          <c:tx>
            <c:strRef>
              <c:f>'Dataset (1) - měsíční data'!$N$6</c:f>
              <c:strCache>
                <c:ptCount val="1"/>
                <c:pt idx="0">
                  <c:v>Střední doběratelé (SO)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data'!$N$7:$N$18</c:f>
              <c:numCache>
                <c:formatCode>#\ ##0.0</c:formatCode>
                <c:ptCount val="12"/>
                <c:pt idx="0">
                  <c:v>24.433819558143092</c:v>
                </c:pt>
                <c:pt idx="1">
                  <c:v>22.328598322313962</c:v>
                </c:pt>
                <c:pt idx="2">
                  <c:v>19.412435864613894</c:v>
                </c:pt>
                <c:pt idx="3">
                  <c:v>14.504096304232169</c:v>
                </c:pt>
                <c:pt idx="4">
                  <c:v>10.483414907781132</c:v>
                </c:pt>
                <c:pt idx="5">
                  <c:v>5.3088657884988208</c:v>
                </c:pt>
                <c:pt idx="6">
                  <c:v>6.8922943643380359</c:v>
                </c:pt>
                <c:pt idx="7">
                  <c:v>7.2448172325632081</c:v>
                </c:pt>
                <c:pt idx="8">
                  <c:v>7.0293885718090801</c:v>
                </c:pt>
                <c:pt idx="9">
                  <c:v>13.81117712137881</c:v>
                </c:pt>
                <c:pt idx="10">
                  <c:v>20.136494139873577</c:v>
                </c:pt>
                <c:pt idx="11">
                  <c:v>21.223199796553512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0-4CCE-8416-62730D93D9E6}"/>
            </c:ext>
          </c:extLst>
        </c:ser>
        <c:ser>
          <c:idx val="2"/>
          <c:order val="2"/>
          <c:tx>
            <c:strRef>
              <c:f>'Dataset (1) - měsíční data'!$O$6</c:f>
              <c:strCache>
                <c:ptCount val="1"/>
                <c:pt idx="0">
                  <c:v>Maloodběratele (MO)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data'!$O$7:$O$18</c:f>
              <c:numCache>
                <c:formatCode>#\ ##0.0</c:formatCode>
                <c:ptCount val="12"/>
                <c:pt idx="0">
                  <c:v>102.27232860929099</c:v>
                </c:pt>
                <c:pt idx="1">
                  <c:v>98.570659039989224</c:v>
                </c:pt>
                <c:pt idx="2">
                  <c:v>82.387609998271174</c:v>
                </c:pt>
                <c:pt idx="3">
                  <c:v>59.052007716767832</c:v>
                </c:pt>
                <c:pt idx="4">
                  <c:v>32.395623122303014</c:v>
                </c:pt>
                <c:pt idx="5">
                  <c:v>9.2634207535131239</c:v>
                </c:pt>
                <c:pt idx="6">
                  <c:v>8.4004639319283196</c:v>
                </c:pt>
                <c:pt idx="7">
                  <c:v>9.4442686404635872</c:v>
                </c:pt>
                <c:pt idx="8">
                  <c:v>15.044868886100643</c:v>
                </c:pt>
                <c:pt idx="9">
                  <c:v>43.273290533309897</c:v>
                </c:pt>
                <c:pt idx="10">
                  <c:v>70.706293600948982</c:v>
                </c:pt>
                <c:pt idx="11">
                  <c:v>99.950446567526626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0-4CCE-8416-62730D93D9E6}"/>
            </c:ext>
          </c:extLst>
        </c:ser>
        <c:ser>
          <c:idx val="3"/>
          <c:order val="3"/>
          <c:tx>
            <c:strRef>
              <c:f>'Dataset (1) - měsíční data'!$P$6</c:f>
              <c:strCache>
                <c:ptCount val="1"/>
                <c:pt idx="0">
                  <c:v>Domácnosti (DOM)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data'!$P$7:$P$18</c:f>
              <c:numCache>
                <c:formatCode>#\ ##0.0</c:formatCode>
                <c:ptCount val="12"/>
                <c:pt idx="0">
                  <c:v>41.685319257375937</c:v>
                </c:pt>
                <c:pt idx="1">
                  <c:v>37.082365891861073</c:v>
                </c:pt>
                <c:pt idx="2">
                  <c:v>32.122647020561551</c:v>
                </c:pt>
                <c:pt idx="3">
                  <c:v>23.554181934821393</c:v>
                </c:pt>
                <c:pt idx="4">
                  <c:v>13.34228318245699</c:v>
                </c:pt>
                <c:pt idx="5">
                  <c:v>4.1195078289697147</c:v>
                </c:pt>
                <c:pt idx="6">
                  <c:v>3.682789447958648</c:v>
                </c:pt>
                <c:pt idx="7">
                  <c:v>4.0652407685060759</c:v>
                </c:pt>
                <c:pt idx="8">
                  <c:v>6.1424673161286218</c:v>
                </c:pt>
                <c:pt idx="9">
                  <c:v>18.989697714815257</c:v>
                </c:pt>
                <c:pt idx="10">
                  <c:v>28.135846119068905</c:v>
                </c:pt>
                <c:pt idx="11">
                  <c:v>38.173855081838873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0-4CCE-8416-62730D93D9E6}"/>
            </c:ext>
          </c:extLst>
        </c:ser>
        <c:ser>
          <c:idx val="4"/>
          <c:order val="4"/>
          <c:tx>
            <c:strRef>
              <c:f>'Dataset (1) - měsíční data'!$Q$6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data'!$Q$7:$Q$18</c:f>
              <c:numCache>
                <c:formatCode>#\ ##0.0</c:formatCode>
                <c:ptCount val="12"/>
                <c:pt idx="0">
                  <c:v>2.5017354924218953</c:v>
                </c:pt>
                <c:pt idx="1">
                  <c:v>3.6786350885547634</c:v>
                </c:pt>
                <c:pt idx="2">
                  <c:v>4.4407655607319469</c:v>
                </c:pt>
                <c:pt idx="3">
                  <c:v>12.857185843633321</c:v>
                </c:pt>
                <c:pt idx="4">
                  <c:v>8.6468658692540519</c:v>
                </c:pt>
                <c:pt idx="5">
                  <c:v>10.964618302281492</c:v>
                </c:pt>
                <c:pt idx="6">
                  <c:v>11.651690917019884</c:v>
                </c:pt>
                <c:pt idx="7">
                  <c:v>10.277936231651857</c:v>
                </c:pt>
                <c:pt idx="8">
                  <c:v>5.331463922805014</c:v>
                </c:pt>
                <c:pt idx="9">
                  <c:v>1.4685497080444092</c:v>
                </c:pt>
                <c:pt idx="10">
                  <c:v>10.159708340718465</c:v>
                </c:pt>
                <c:pt idx="11">
                  <c:v>7.0886560770369478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70-4CCE-8416-62730D93D9E6}"/>
            </c:ext>
          </c:extLst>
        </c:ser>
        <c:ser>
          <c:idx val="5"/>
          <c:order val="5"/>
          <c:tx>
            <c:strRef>
              <c:f>'Dataset (1) - měsíční data'!$R$6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'Dataset (1) - měsíční data'!$L$7:$L$18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'Dataset (1) - měsíční data'!$R$7:$R$18</c:f>
              <c:numCache>
                <c:formatCode>#\ ##0.0</c:formatCode>
                <c:ptCount val="12"/>
                <c:pt idx="0">
                  <c:v>25.759033422582036</c:v>
                </c:pt>
                <c:pt idx="1">
                  <c:v>26.309434025150868</c:v>
                </c:pt>
                <c:pt idx="2">
                  <c:v>19.151023205572773</c:v>
                </c:pt>
                <c:pt idx="3">
                  <c:v>13.285957307564207</c:v>
                </c:pt>
                <c:pt idx="4">
                  <c:v>7.3060526849044605</c:v>
                </c:pt>
                <c:pt idx="5">
                  <c:v>5.9840226555394151</c:v>
                </c:pt>
                <c:pt idx="6">
                  <c:v>4.6679343633466965</c:v>
                </c:pt>
                <c:pt idx="7">
                  <c:v>4.1383457059767306</c:v>
                </c:pt>
                <c:pt idx="8">
                  <c:v>3.4994181403931339</c:v>
                </c:pt>
                <c:pt idx="9">
                  <c:v>3.4986605730299076</c:v>
                </c:pt>
                <c:pt idx="10">
                  <c:v>15.882075534788248</c:v>
                </c:pt>
                <c:pt idx="11">
                  <c:v>16.328469765190704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70-4CCE-8416-62730D93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602688"/>
        <c:axId val="141460102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'Dataset (1) - měsíční data'!$T$6</c15:sqref>
                        </c15:formulaRef>
                      </c:ext>
                    </c:extLst>
                    <c:strCache>
                      <c:ptCount val="1"/>
                      <c:pt idx="0">
                        <c:v>Celkem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'Dataset (1) - měsíční data'!$L$7:$L$18</c15:sqref>
                        </c15:formulaRef>
                      </c:ext>
                    </c:extLst>
                    <c:strCache>
                      <c:ptCount val="12"/>
                      <c:pt idx="0">
                        <c:v>Leden</c:v>
                      </c:pt>
                      <c:pt idx="1">
                        <c:v>Únor</c:v>
                      </c:pt>
                      <c:pt idx="2">
                        <c:v>Březen</c:v>
                      </c:pt>
                      <c:pt idx="3">
                        <c:v>Duben</c:v>
                      </c:pt>
                      <c:pt idx="4">
                        <c:v>Květen</c:v>
                      </c:pt>
                      <c:pt idx="5">
                        <c:v>Červen</c:v>
                      </c:pt>
                      <c:pt idx="6">
                        <c:v>Červenec</c:v>
                      </c:pt>
                      <c:pt idx="7">
                        <c:v>Srpen</c:v>
                      </c:pt>
                      <c:pt idx="8">
                        <c:v>Září</c:v>
                      </c:pt>
                      <c:pt idx="9">
                        <c:v>Říjen</c:v>
                      </c:pt>
                      <c:pt idx="10">
                        <c:v>Listopad</c:v>
                      </c:pt>
                      <c:pt idx="11">
                        <c:v>Prosinec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'Dataset (1) - měsíční data'!$T$7:$T$18</c15:sqref>
                        </c15:formulaRef>
                      </c:ext>
                    </c:extLst>
                    <c:numCache>
                      <c:formatCode>#\ ##0.0</c:formatCode>
                      <c:ptCount val="12"/>
                      <c:pt idx="0">
                        <c:v>149.94918407134426</c:v>
                      </c:pt>
                      <c:pt idx="1">
                        <c:v>168.87317724441107</c:v>
                      </c:pt>
                      <c:pt idx="2">
                        <c:v>153.17265336910111</c:v>
                      </c:pt>
                      <c:pt idx="3">
                        <c:v>135.60774700293499</c:v>
                      </c:pt>
                      <c:pt idx="4">
                        <c:v>32.577235781254217</c:v>
                      </c:pt>
                      <c:pt idx="5">
                        <c:v>58.738194843029149</c:v>
                      </c:pt>
                      <c:pt idx="6">
                        <c:v>49.265130825305825</c:v>
                      </c:pt>
                      <c:pt idx="7">
                        <c:v>5.162729607787945</c:v>
                      </c:pt>
                      <c:pt idx="8">
                        <c:v>28.377055664283013</c:v>
                      </c:pt>
                      <c:pt idx="9">
                        <c:v>30.544978230578337</c:v>
                      </c:pt>
                      <c:pt idx="10">
                        <c:v>128.10013569056548</c:v>
                      </c:pt>
                      <c:pt idx="11">
                        <c:v>150.65704070451682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570-4CCE-8416-62730D93D9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'Dataset (1) - měsíční data'!$U$6</c:f>
              <c:strCache>
                <c:ptCount val="1"/>
                <c:pt idx="0">
                  <c:v>Solidarita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'Dataset (1) - měsíční data'!$U$7:$U$18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70-4CCE-8416-62730D93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602688"/>
        <c:axId val="1414601024"/>
      </c:lineChart>
      <c:catAx>
        <c:axId val="14146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4601024"/>
        <c:crosses val="autoZero"/>
        <c:auto val="1"/>
        <c:lblAlgn val="ctr"/>
        <c:lblOffset val="100"/>
        <c:noMultiLvlLbl val="0"/>
      </c:catAx>
      <c:valAx>
        <c:axId val="14146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mil. 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4602688"/>
        <c:crosses val="autoZero"/>
        <c:crossBetween val="between"/>
      </c:valAx>
      <c:spPr>
        <a:noFill/>
        <a:ln>
          <a:noFill/>
          <a:prstDash val="dash"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3"/>
          <c:tx>
            <c:strRef>
              <c:f>'Dataset (2) - denní data'!$G$7</c:f>
              <c:strCache>
                <c:ptCount val="1"/>
                <c:pt idx="0">
                  <c:v>Naplněnost zásobníku po úsporáchse započtením solidarity (mil. m3)</c:v>
                </c:pt>
              </c:strCache>
            </c:strRef>
          </c:tx>
          <c:spPr>
            <a:solidFill>
              <a:srgbClr val="15789B">
                <a:alpha val="60000"/>
              </a:srgbClr>
            </a:solidFill>
            <a:ln>
              <a:solidFill>
                <a:schemeClr val="accent6">
                  <a:lumMod val="20000"/>
                  <a:lumOff val="80000"/>
                  <a:alpha val="31000"/>
                </a:schemeClr>
              </a:solidFill>
            </a:ln>
            <a:effectLst/>
          </c:spP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data'!$G$8:$G$403</c:f>
              <c:numCache>
                <c:formatCode>0.00</c:formatCode>
                <c:ptCount val="396"/>
                <c:pt idx="0">
                  <c:v>2305.2499204912656</c:v>
                </c:pt>
                <c:pt idx="1">
                  <c:v>2303.3885670653935</c:v>
                </c:pt>
                <c:pt idx="2">
                  <c:v>2300.8980398165459</c:v>
                </c:pt>
                <c:pt idx="3">
                  <c:v>2294.5736349782442</c:v>
                </c:pt>
                <c:pt idx="4">
                  <c:v>2291.0418845655549</c:v>
                </c:pt>
                <c:pt idx="5">
                  <c:v>2285.334271441001</c:v>
                </c:pt>
                <c:pt idx="6">
                  <c:v>2278.7297527608916</c:v>
                </c:pt>
                <c:pt idx="7">
                  <c:v>2272.1761581862438</c:v>
                </c:pt>
                <c:pt idx="8">
                  <c:v>2265.7763162481306</c:v>
                </c:pt>
                <c:pt idx="9">
                  <c:v>2257.1883468147257</c:v>
                </c:pt>
                <c:pt idx="10">
                  <c:v>2245.4810298295315</c:v>
                </c:pt>
                <c:pt idx="11">
                  <c:v>2231.2697052172189</c:v>
                </c:pt>
                <c:pt idx="12">
                  <c:v>2214.7702755201603</c:v>
                </c:pt>
                <c:pt idx="13">
                  <c:v>2200.1192070283751</c:v>
                </c:pt>
                <c:pt idx="14">
                  <c:v>2189.0441586872489</c:v>
                </c:pt>
                <c:pt idx="15">
                  <c:v>2179.6979627001715</c:v>
                </c:pt>
                <c:pt idx="16">
                  <c:v>2168.6154730219455</c:v>
                </c:pt>
                <c:pt idx="17">
                  <c:v>2155.9424590499339</c:v>
                </c:pt>
                <c:pt idx="18">
                  <c:v>2144.5926394282051</c:v>
                </c:pt>
                <c:pt idx="19">
                  <c:v>2136.7460432528037</c:v>
                </c:pt>
                <c:pt idx="20">
                  <c:v>2127.3651875670448</c:v>
                </c:pt>
                <c:pt idx="21">
                  <c:v>2116.3172120131126</c:v>
                </c:pt>
                <c:pt idx="22">
                  <c:v>2105.1459161201969</c:v>
                </c:pt>
                <c:pt idx="23">
                  <c:v>2092.5498545022342</c:v>
                </c:pt>
                <c:pt idx="24">
                  <c:v>2076.6749523004673</c:v>
                </c:pt>
                <c:pt idx="25">
                  <c:v>2061.2907616806215</c:v>
                </c:pt>
                <c:pt idx="26">
                  <c:v>2047.2428495918491</c:v>
                </c:pt>
                <c:pt idx="27">
                  <c:v>2034.450452757314</c:v>
                </c:pt>
                <c:pt idx="28">
                  <c:v>2022.0457509321952</c:v>
                </c:pt>
                <c:pt idx="29">
                  <c:v>2011.3747089940821</c:v>
                </c:pt>
                <c:pt idx="30">
                  <c:v>2001.3744019900555</c:v>
                </c:pt>
                <c:pt idx="31">
                  <c:v>1987.7866976225639</c:v>
                </c:pt>
                <c:pt idx="32">
                  <c:v>1970.6542228219273</c:v>
                </c:pt>
                <c:pt idx="33">
                  <c:v>1953.5945639346617</c:v>
                </c:pt>
                <c:pt idx="34">
                  <c:v>1937.2595978910872</c:v>
                </c:pt>
                <c:pt idx="35">
                  <c:v>1920.0014669699233</c:v>
                </c:pt>
                <c:pt idx="36">
                  <c:v>1907.2126819056332</c:v>
                </c:pt>
                <c:pt idx="37">
                  <c:v>1892.8446805513242</c:v>
                </c:pt>
                <c:pt idx="38">
                  <c:v>1873.1901939804427</c:v>
                </c:pt>
                <c:pt idx="39">
                  <c:v>1854.5335000649284</c:v>
                </c:pt>
                <c:pt idx="40">
                  <c:v>1833.6600184846307</c:v>
                </c:pt>
                <c:pt idx="41">
                  <c:v>1812.0513462263668</c:v>
                </c:pt>
                <c:pt idx="42">
                  <c:v>1791.3898492976698</c:v>
                </c:pt>
                <c:pt idx="43">
                  <c:v>1773.8939131975981</c:v>
                </c:pt>
                <c:pt idx="44">
                  <c:v>1757.838446118242</c:v>
                </c:pt>
                <c:pt idx="45">
                  <c:v>1735.1774989070591</c:v>
                </c:pt>
                <c:pt idx="46">
                  <c:v>1714.4817800386259</c:v>
                </c:pt>
                <c:pt idx="47">
                  <c:v>1694.8236835807386</c:v>
                </c:pt>
                <c:pt idx="48">
                  <c:v>1676.9061460682374</c:v>
                </c:pt>
                <c:pt idx="49">
                  <c:v>1661.1226383109151</c:v>
                </c:pt>
                <c:pt idx="50">
                  <c:v>1648.7093079547228</c:v>
                </c:pt>
                <c:pt idx="51">
                  <c:v>1633.0687267919254</c:v>
                </c:pt>
                <c:pt idx="52">
                  <c:v>1610.2912426159453</c:v>
                </c:pt>
                <c:pt idx="53">
                  <c:v>1586.0005525077618</c:v>
                </c:pt>
                <c:pt idx="54">
                  <c:v>1561.2522627762262</c:v>
                </c:pt>
                <c:pt idx="55">
                  <c:v>1535.9060742687959</c:v>
                </c:pt>
                <c:pt idx="56">
                  <c:v>1510.9430350080702</c:v>
                </c:pt>
                <c:pt idx="57">
                  <c:v>1488.3876151447078</c:v>
                </c:pt>
                <c:pt idx="58">
                  <c:v>1464.2633295562982</c:v>
                </c:pt>
                <c:pt idx="59">
                  <c:v>1435.8142843633691</c:v>
                </c:pt>
                <c:pt idx="60">
                  <c:v>1407.405870714696</c:v>
                </c:pt>
                <c:pt idx="61">
                  <c:v>1381.9605643164937</c:v>
                </c:pt>
                <c:pt idx="62">
                  <c:v>1356.3245368260127</c:v>
                </c:pt>
                <c:pt idx="63">
                  <c:v>1329.5510785445713</c:v>
                </c:pt>
                <c:pt idx="64">
                  <c:v>1305.1191432386477</c:v>
                </c:pt>
                <c:pt idx="65">
                  <c:v>1280.8716098159632</c:v>
                </c:pt>
                <c:pt idx="66">
                  <c:v>1251.5081175420546</c:v>
                </c:pt>
                <c:pt idx="67">
                  <c:v>1221.4447034225716</c:v>
                </c:pt>
                <c:pt idx="68">
                  <c:v>1191.0721718831264</c:v>
                </c:pt>
                <c:pt idx="69">
                  <c:v>1160.9118214171276</c:v>
                </c:pt>
                <c:pt idx="70">
                  <c:v>1132.4129661488689</c:v>
                </c:pt>
                <c:pt idx="71">
                  <c:v>1106.8732329145084</c:v>
                </c:pt>
                <c:pt idx="72">
                  <c:v>1082.5066680417299</c:v>
                </c:pt>
                <c:pt idx="73">
                  <c:v>1054.4596736020962</c:v>
                </c:pt>
                <c:pt idx="74">
                  <c:v>1027.4664608950427</c:v>
                </c:pt>
                <c:pt idx="75">
                  <c:v>1002.14441890362</c:v>
                </c:pt>
                <c:pt idx="76">
                  <c:v>977.67335403084144</c:v>
                </c:pt>
                <c:pt idx="77">
                  <c:v>953.42984471361842</c:v>
                </c:pt>
                <c:pt idx="78">
                  <c:v>934.40834085778897</c:v>
                </c:pt>
                <c:pt idx="79">
                  <c:v>914.22069745393696</c:v>
                </c:pt>
                <c:pt idx="80">
                  <c:v>886.1226427506499</c:v>
                </c:pt>
                <c:pt idx="81">
                  <c:v>856.52626742589393</c:v>
                </c:pt>
                <c:pt idx="82">
                  <c:v>826.41853541563887</c:v>
                </c:pt>
                <c:pt idx="83">
                  <c:v>800.51079775566632</c:v>
                </c:pt>
                <c:pt idx="84">
                  <c:v>782.06108147045836</c:v>
                </c:pt>
                <c:pt idx="85">
                  <c:v>759.45034475210537</c:v>
                </c:pt>
                <c:pt idx="86">
                  <c:v>732.95774955917614</c:v>
                </c:pt>
                <c:pt idx="87">
                  <c:v>706.43626500654818</c:v>
                </c:pt>
                <c:pt idx="88">
                  <c:v>681.9848325254834</c:v>
                </c:pt>
                <c:pt idx="89">
                  <c:v>660.30066501617</c:v>
                </c:pt>
                <c:pt idx="90">
                  <c:v>642.53397679122565</c:v>
                </c:pt>
                <c:pt idx="91">
                  <c:v>629.62958913125306</c:v>
                </c:pt>
                <c:pt idx="92">
                  <c:v>619.19732143361568</c:v>
                </c:pt>
                <c:pt idx="93">
                  <c:v>605.29903706931168</c:v>
                </c:pt>
                <c:pt idx="94">
                  <c:v>589.14265223419784</c:v>
                </c:pt>
                <c:pt idx="95">
                  <c:v>570.6452244612309</c:v>
                </c:pt>
                <c:pt idx="96">
                  <c:v>550.81780789353706</c:v>
                </c:pt>
                <c:pt idx="97">
                  <c:v>525.73744320908236</c:v>
                </c:pt>
                <c:pt idx="98">
                  <c:v>501.12074735701941</c:v>
                </c:pt>
                <c:pt idx="99">
                  <c:v>479.03673954638771</c:v>
                </c:pt>
                <c:pt idx="100">
                  <c:v>456.04554096362796</c:v>
                </c:pt>
                <c:pt idx="101">
                  <c:v>426.68507750327876</c:v>
                </c:pt>
                <c:pt idx="102">
                  <c:v>394.89024935366405</c:v>
                </c:pt>
                <c:pt idx="103">
                  <c:v>363.47652252231671</c:v>
                </c:pt>
                <c:pt idx="104">
                  <c:v>334.74353175499954</c:v>
                </c:pt>
                <c:pt idx="105">
                  <c:v>309.50457385020587</c:v>
                </c:pt>
                <c:pt idx="106">
                  <c:v>286.20547884560057</c:v>
                </c:pt>
                <c:pt idx="107">
                  <c:v>263.25738515926264</c:v>
                </c:pt>
                <c:pt idx="108">
                  <c:v>237.34319297951609</c:v>
                </c:pt>
                <c:pt idx="109">
                  <c:v>209.56541219336651</c:v>
                </c:pt>
                <c:pt idx="110">
                  <c:v>182.93593959930735</c:v>
                </c:pt>
                <c:pt idx="111">
                  <c:v>155.79695212765873</c:v>
                </c:pt>
                <c:pt idx="112">
                  <c:v>127.02567689706471</c:v>
                </c:pt>
                <c:pt idx="113">
                  <c:v>102.58900439716749</c:v>
                </c:pt>
                <c:pt idx="114">
                  <c:v>77.707262499906804</c:v>
                </c:pt>
                <c:pt idx="115">
                  <c:v>49.449479736356096</c:v>
                </c:pt>
                <c:pt idx="116">
                  <c:v>22.030791040602001</c:v>
                </c:pt>
                <c:pt idx="117">
                  <c:v>-5.1036405930052027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B-46F0-873B-B02E16DF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125200"/>
        <c:axId val="2044123120"/>
      </c:areaChart>
      <c:lineChart>
        <c:grouping val="standard"/>
        <c:varyColors val="0"/>
        <c:ser>
          <c:idx val="0"/>
          <c:order val="0"/>
          <c:tx>
            <c:strRef>
              <c:f>'Dataset (2) - denní data'!$D$7</c:f>
              <c:strCache>
                <c:ptCount val="1"/>
                <c:pt idx="0">
                  <c:v>Denní spotřeba (mil.m3)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data'!$D$8:$D$403</c:f>
              <c:numCache>
                <c:formatCode>0.00</c:formatCode>
                <c:ptCount val="396"/>
                <c:pt idx="0">
                  <c:v>17.77623229755179</c:v>
                </c:pt>
                <c:pt idx="1">
                  <c:v>14.887506214689266</c:v>
                </c:pt>
                <c:pt idx="2">
                  <c:v>15.516680037664784</c:v>
                </c:pt>
                <c:pt idx="3">
                  <c:v>19.350557627118643</c:v>
                </c:pt>
                <c:pt idx="4">
                  <c:v>16.557903201506594</c:v>
                </c:pt>
                <c:pt idx="5">
                  <c:v>18.733765913371002</c:v>
                </c:pt>
                <c:pt idx="6">
                  <c:v>19.630671468926554</c:v>
                </c:pt>
                <c:pt idx="7">
                  <c:v>19.579747363465163</c:v>
                </c:pt>
                <c:pt idx="8">
                  <c:v>19.425994726930323</c:v>
                </c:pt>
                <c:pt idx="9">
                  <c:v>21.614122222222225</c:v>
                </c:pt>
                <c:pt idx="10">
                  <c:v>24.733469774011304</c:v>
                </c:pt>
                <c:pt idx="11">
                  <c:v>27.237477401129944</c:v>
                </c:pt>
                <c:pt idx="12">
                  <c:v>29.525582485875709</c:v>
                </c:pt>
                <c:pt idx="13">
                  <c:v>27.677221280602641</c:v>
                </c:pt>
                <c:pt idx="14">
                  <c:v>24.101201129943504</c:v>
                </c:pt>
                <c:pt idx="15">
                  <c:v>22.37234877589454</c:v>
                </c:pt>
                <c:pt idx="16">
                  <c:v>24.108642467043314</c:v>
                </c:pt>
                <c:pt idx="17">
                  <c:v>25.699166760828628</c:v>
                </c:pt>
                <c:pt idx="18">
                  <c:v>24.37597241054614</c:v>
                </c:pt>
                <c:pt idx="19">
                  <c:v>20.872748964218459</c:v>
                </c:pt>
                <c:pt idx="20">
                  <c:v>22.407008474576273</c:v>
                </c:pt>
                <c:pt idx="21">
                  <c:v>24.074128342749528</c:v>
                </c:pt>
                <c:pt idx="22">
                  <c:v>24.197448681732581</c:v>
                </c:pt>
                <c:pt idx="23">
                  <c:v>25.622214406779666</c:v>
                </c:pt>
                <c:pt idx="24">
                  <c:v>28.901054990583809</c:v>
                </c:pt>
                <c:pt idx="25">
                  <c:v>28.410343408662904</c:v>
                </c:pt>
                <c:pt idx="26">
                  <c:v>27.074064877589457</c:v>
                </c:pt>
                <c:pt idx="27">
                  <c:v>25.818549623352165</c:v>
                </c:pt>
                <c:pt idx="28">
                  <c:v>25.430854613935971</c:v>
                </c:pt>
                <c:pt idx="29">
                  <c:v>23.697194726930324</c:v>
                </c:pt>
                <c:pt idx="30">
                  <c:v>23.026459792843692</c:v>
                </c:pt>
                <c:pt idx="31">
                  <c:v>26.613857156308853</c:v>
                </c:pt>
                <c:pt idx="32">
                  <c:v>30.158627589453864</c:v>
                </c:pt>
                <c:pt idx="33">
                  <c:v>30.085811676082866</c:v>
                </c:pt>
                <c:pt idx="34">
                  <c:v>29.361118832391718</c:v>
                </c:pt>
                <c:pt idx="35">
                  <c:v>30.284283709981171</c:v>
                </c:pt>
                <c:pt idx="36">
                  <c:v>25.814937853107349</c:v>
                </c:pt>
                <c:pt idx="37">
                  <c:v>27.39415414312618</c:v>
                </c:pt>
                <c:pt idx="38">
                  <c:v>32.680639359698688</c:v>
                </c:pt>
                <c:pt idx="39">
                  <c:v>31.682846704331453</c:v>
                </c:pt>
                <c:pt idx="40">
                  <c:v>33.899634369114878</c:v>
                </c:pt>
                <c:pt idx="41">
                  <c:v>34.63482504708098</c:v>
                </c:pt>
                <c:pt idx="42">
                  <c:v>33.687649717514127</c:v>
                </c:pt>
                <c:pt idx="43">
                  <c:v>30.522088888888888</c:v>
                </c:pt>
                <c:pt idx="44">
                  <c:v>29.081619868173259</c:v>
                </c:pt>
                <c:pt idx="45">
                  <c:v>35.687100000000001</c:v>
                </c:pt>
                <c:pt idx="46">
                  <c:v>33.721871657250468</c:v>
                </c:pt>
                <c:pt idx="47">
                  <c:v>32.684249246704333</c:v>
                </c:pt>
                <c:pt idx="48">
                  <c:v>30.943690301318266</c:v>
                </c:pt>
                <c:pt idx="49">
                  <c:v>28.809660546139359</c:v>
                </c:pt>
                <c:pt idx="50">
                  <c:v>25.439483145009419</c:v>
                </c:pt>
                <c:pt idx="51">
                  <c:v>28.170843314500949</c:v>
                </c:pt>
                <c:pt idx="52">
                  <c:v>35.307746327683624</c:v>
                </c:pt>
                <c:pt idx="53">
                  <c:v>36.820952259887001</c:v>
                </c:pt>
                <c:pt idx="54">
                  <c:v>37.278551883239174</c:v>
                </c:pt>
                <c:pt idx="55">
                  <c:v>37.87645065913371</c:v>
                </c:pt>
                <c:pt idx="56">
                  <c:v>37.493301412429375</c:v>
                </c:pt>
                <c:pt idx="57">
                  <c:v>35.08568201506592</c:v>
                </c:pt>
                <c:pt idx="58">
                  <c:v>36.654547740112996</c:v>
                </c:pt>
                <c:pt idx="59">
                  <c:v>40.979307344632772</c:v>
                </c:pt>
                <c:pt idx="60">
                  <c:v>40.93867580037665</c:v>
                </c:pt>
                <c:pt idx="61">
                  <c:v>37.975568549905837</c:v>
                </c:pt>
                <c:pt idx="62">
                  <c:v>38.166289642184559</c:v>
                </c:pt>
                <c:pt idx="63">
                  <c:v>39.30372043314501</c:v>
                </c:pt>
                <c:pt idx="64">
                  <c:v>36.962197457627127</c:v>
                </c:pt>
                <c:pt idx="65">
                  <c:v>36.777795574387952</c:v>
                </c:pt>
                <c:pt idx="66">
                  <c:v>41.893754425612059</c:v>
                </c:pt>
                <c:pt idx="67">
                  <c:v>42.593676271186446</c:v>
                </c:pt>
                <c:pt idx="68">
                  <c:v>42.90279369114878</c:v>
                </c:pt>
                <c:pt idx="69">
                  <c:v>42.690612617702449</c:v>
                </c:pt>
                <c:pt idx="70">
                  <c:v>41.02911741996234</c:v>
                </c:pt>
                <c:pt idx="71">
                  <c:v>38.069995386064036</c:v>
                </c:pt>
                <c:pt idx="72">
                  <c:v>36.896827024482107</c:v>
                </c:pt>
                <c:pt idx="73">
                  <c:v>40.577256591337104</c:v>
                </c:pt>
                <c:pt idx="74">
                  <c:v>39.523474858757062</c:v>
                </c:pt>
                <c:pt idx="75">
                  <c:v>37.852304143126176</c:v>
                </c:pt>
                <c:pt idx="76">
                  <c:v>37.001327024482109</c:v>
                </c:pt>
                <c:pt idx="77">
                  <c:v>36.773771468926554</c:v>
                </c:pt>
                <c:pt idx="78">
                  <c:v>31.551766007532958</c:v>
                </c:pt>
                <c:pt idx="79">
                  <c:v>32.717905555555554</c:v>
                </c:pt>
                <c:pt idx="80">
                  <c:v>40.62831685499058</c:v>
                </c:pt>
                <c:pt idx="81">
                  <c:v>42.126637476459514</c:v>
                </c:pt>
                <c:pt idx="82">
                  <c:v>42.637994161958574</c:v>
                </c:pt>
                <c:pt idx="83">
                  <c:v>38.437999811676093</c:v>
                </c:pt>
                <c:pt idx="84">
                  <c:v>30.979978436911491</c:v>
                </c:pt>
                <c:pt idx="85">
                  <c:v>35.140998870056499</c:v>
                </c:pt>
                <c:pt idx="86">
                  <c:v>39.022857344632769</c:v>
                </c:pt>
                <c:pt idx="87">
                  <c:v>39.051746704331457</c:v>
                </c:pt>
                <c:pt idx="88">
                  <c:v>36.98169463276836</c:v>
                </c:pt>
                <c:pt idx="89">
                  <c:v>34.214429661016958</c:v>
                </c:pt>
                <c:pt idx="90">
                  <c:v>30.296950376647839</c:v>
                </c:pt>
                <c:pt idx="91">
                  <c:v>25.434649811676088</c:v>
                </c:pt>
                <c:pt idx="92">
                  <c:v>22.9625298493409</c:v>
                </c:pt>
                <c:pt idx="93">
                  <c:v>26.428546516007533</c:v>
                </c:pt>
                <c:pt idx="94">
                  <c:v>28.686646986817326</c:v>
                </c:pt>
                <c:pt idx="95">
                  <c:v>31.027689924670433</c:v>
                </c:pt>
                <c:pt idx="96">
                  <c:v>32.357678719397363</c:v>
                </c:pt>
                <c:pt idx="97">
                  <c:v>37.610626836158197</c:v>
                </c:pt>
                <c:pt idx="98">
                  <c:v>37.146958003766485</c:v>
                </c:pt>
                <c:pt idx="99">
                  <c:v>34.614269962335221</c:v>
                </c:pt>
                <c:pt idx="100">
                  <c:v>35.521460734463282</c:v>
                </c:pt>
                <c:pt idx="101">
                  <c:v>41.890725612052734</c:v>
                </c:pt>
                <c:pt idx="102">
                  <c:v>44.325090301318269</c:v>
                </c:pt>
                <c:pt idx="103">
                  <c:v>43.943988983050851</c:v>
                </c:pt>
                <c:pt idx="104">
                  <c:v>41.263252919020722</c:v>
                </c:pt>
                <c:pt idx="105">
                  <c:v>37.769220056497176</c:v>
                </c:pt>
                <c:pt idx="106">
                  <c:v>35.829357156308852</c:v>
                </c:pt>
                <c:pt idx="107">
                  <c:v>35.478355838041438</c:v>
                </c:pt>
                <c:pt idx="108">
                  <c:v>38.444454331450096</c:v>
                </c:pt>
                <c:pt idx="109">
                  <c:v>40.308042937853109</c:v>
                </c:pt>
                <c:pt idx="110">
                  <c:v>39.159734745762712</c:v>
                </c:pt>
                <c:pt idx="111">
                  <c:v>39.669249623352165</c:v>
                </c:pt>
                <c:pt idx="112">
                  <c:v>41.301537382297553</c:v>
                </c:pt>
                <c:pt idx="113">
                  <c:v>36.966934651600759</c:v>
                </c:pt>
                <c:pt idx="114">
                  <c:v>37.412004048964221</c:v>
                </c:pt>
                <c:pt idx="115">
                  <c:v>40.78804491525424</c:v>
                </c:pt>
                <c:pt idx="116">
                  <c:v>39.948950847457631</c:v>
                </c:pt>
                <c:pt idx="117">
                  <c:v>39.664693785310739</c:v>
                </c:pt>
                <c:pt idx="118">
                  <c:v>37.702833333333338</c:v>
                </c:pt>
                <c:pt idx="119">
                  <c:v>37.727930131826746</c:v>
                </c:pt>
                <c:pt idx="120">
                  <c:v>32.23983276836158</c:v>
                </c:pt>
                <c:pt idx="121">
                  <c:v>32.934034180790967</c:v>
                </c:pt>
                <c:pt idx="122">
                  <c:v>38.618898587570619</c:v>
                </c:pt>
                <c:pt idx="123">
                  <c:v>38.815147551789082</c:v>
                </c:pt>
                <c:pt idx="124">
                  <c:v>37.951874858757066</c:v>
                </c:pt>
                <c:pt idx="125">
                  <c:v>36.181443408662908</c:v>
                </c:pt>
                <c:pt idx="126">
                  <c:v>34.047253860640303</c:v>
                </c:pt>
                <c:pt idx="127">
                  <c:v>30.536630790960452</c:v>
                </c:pt>
                <c:pt idx="128">
                  <c:v>31.678175706214695</c:v>
                </c:pt>
                <c:pt idx="129">
                  <c:v>37.259793879472696</c:v>
                </c:pt>
                <c:pt idx="130">
                  <c:v>34.167320715630886</c:v>
                </c:pt>
                <c:pt idx="131">
                  <c:v>32.109608945386071</c:v>
                </c:pt>
                <c:pt idx="132">
                  <c:v>31.436606873822981</c:v>
                </c:pt>
                <c:pt idx="133">
                  <c:v>33.356246610169492</c:v>
                </c:pt>
                <c:pt idx="134">
                  <c:v>29.721782297551787</c:v>
                </c:pt>
                <c:pt idx="135">
                  <c:v>31.016474670433148</c:v>
                </c:pt>
                <c:pt idx="136">
                  <c:v>33.369243879472698</c:v>
                </c:pt>
                <c:pt idx="137">
                  <c:v>32.510225894538607</c:v>
                </c:pt>
                <c:pt idx="138">
                  <c:v>29.964057721280607</c:v>
                </c:pt>
                <c:pt idx="139">
                  <c:v>29.760755743879475</c:v>
                </c:pt>
                <c:pt idx="140">
                  <c:v>28.501682580037667</c:v>
                </c:pt>
                <c:pt idx="141">
                  <c:v>26.606219209039551</c:v>
                </c:pt>
                <c:pt idx="142">
                  <c:v>27.655326930320154</c:v>
                </c:pt>
                <c:pt idx="143">
                  <c:v>30.784082109227874</c:v>
                </c:pt>
                <c:pt idx="144">
                  <c:v>31.647272033898304</c:v>
                </c:pt>
                <c:pt idx="145">
                  <c:v>30.760116101694919</c:v>
                </c:pt>
                <c:pt idx="146">
                  <c:v>29.683510263653485</c:v>
                </c:pt>
                <c:pt idx="147">
                  <c:v>30.545037099811676</c:v>
                </c:pt>
                <c:pt idx="148">
                  <c:v>29.29265602636535</c:v>
                </c:pt>
                <c:pt idx="149">
                  <c:v>30.650008851224104</c:v>
                </c:pt>
                <c:pt idx="150">
                  <c:v>35.738556873822979</c:v>
                </c:pt>
                <c:pt idx="151">
                  <c:v>39.044928531073445</c:v>
                </c:pt>
                <c:pt idx="152">
                  <c:v>37.032472033898308</c:v>
                </c:pt>
                <c:pt idx="153">
                  <c:v>37.641243314500947</c:v>
                </c:pt>
                <c:pt idx="154">
                  <c:v>37.66701120527307</c:v>
                </c:pt>
                <c:pt idx="155">
                  <c:v>32.391359133709983</c:v>
                </c:pt>
                <c:pt idx="156">
                  <c:v>34.841429755178915</c:v>
                </c:pt>
                <c:pt idx="157">
                  <c:v>39.676542561205274</c:v>
                </c:pt>
                <c:pt idx="158">
                  <c:v>36.096217796610176</c:v>
                </c:pt>
                <c:pt idx="159">
                  <c:v>34.407949623352167</c:v>
                </c:pt>
                <c:pt idx="160">
                  <c:v>33.425993596986821</c:v>
                </c:pt>
                <c:pt idx="161">
                  <c:v>33.501980131826741</c:v>
                </c:pt>
                <c:pt idx="162">
                  <c:v>29.912982015065918</c:v>
                </c:pt>
                <c:pt idx="163">
                  <c:v>29.371503389830508</c:v>
                </c:pt>
                <c:pt idx="164">
                  <c:v>32.921518361581924</c:v>
                </c:pt>
                <c:pt idx="165">
                  <c:v>30.972595951035782</c:v>
                </c:pt>
                <c:pt idx="166">
                  <c:v>29.851741902071566</c:v>
                </c:pt>
                <c:pt idx="167">
                  <c:v>30.003129472693033</c:v>
                </c:pt>
                <c:pt idx="168">
                  <c:v>28.126301694915259</c:v>
                </c:pt>
                <c:pt idx="169">
                  <c:v>25.486615630885122</c:v>
                </c:pt>
                <c:pt idx="170">
                  <c:v>27.073289453860642</c:v>
                </c:pt>
                <c:pt idx="171">
                  <c:v>31.127257909604523</c:v>
                </c:pt>
                <c:pt idx="172">
                  <c:v>28.662129661016948</c:v>
                </c:pt>
                <c:pt idx="173">
                  <c:v>26.286883050847457</c:v>
                </c:pt>
                <c:pt idx="174">
                  <c:v>25.578173352165727</c:v>
                </c:pt>
                <c:pt idx="175">
                  <c:v>23.353042749529191</c:v>
                </c:pt>
                <c:pt idx="176">
                  <c:v>17.489199246704334</c:v>
                </c:pt>
                <c:pt idx="177">
                  <c:v>20.050719962335219</c:v>
                </c:pt>
                <c:pt idx="178">
                  <c:v>22.002059698681737</c:v>
                </c:pt>
                <c:pt idx="179">
                  <c:v>23.666824858757064</c:v>
                </c:pt>
                <c:pt idx="180">
                  <c:v>25.804143408662906</c:v>
                </c:pt>
                <c:pt idx="181">
                  <c:v>27.596973728813559</c:v>
                </c:pt>
                <c:pt idx="182">
                  <c:v>20.726971939736348</c:v>
                </c:pt>
                <c:pt idx="183">
                  <c:v>21.650397175141244</c:v>
                </c:pt>
                <c:pt idx="184">
                  <c:v>24.350667043314505</c:v>
                </c:pt>
                <c:pt idx="185">
                  <c:v>24.171267890772128</c:v>
                </c:pt>
                <c:pt idx="186">
                  <c:v>27.33015197740113</c:v>
                </c:pt>
                <c:pt idx="187">
                  <c:v>38.069063370998123</c:v>
                </c:pt>
                <c:pt idx="188">
                  <c:v>37.720608757062145</c:v>
                </c:pt>
                <c:pt idx="189">
                  <c:v>38.318386158192091</c:v>
                </c:pt>
                <c:pt idx="190">
                  <c:v>32.544959133709987</c:v>
                </c:pt>
                <c:pt idx="191">
                  <c:v>26.018890960451976</c:v>
                </c:pt>
                <c:pt idx="192">
                  <c:v>22.35847052730697</c:v>
                </c:pt>
                <c:pt idx="193">
                  <c:v>33.594074199623357</c:v>
                </c:pt>
                <c:pt idx="194">
                  <c:v>36.473441525423731</c:v>
                </c:pt>
                <c:pt idx="195">
                  <c:v>36.21054001883239</c:v>
                </c:pt>
                <c:pt idx="196">
                  <c:v>36.999334934086626</c:v>
                </c:pt>
                <c:pt idx="197">
                  <c:v>37.096880131826751</c:v>
                </c:pt>
                <c:pt idx="198">
                  <c:v>33.362687947269301</c:v>
                </c:pt>
                <c:pt idx="199">
                  <c:v>31.259776365348404</c:v>
                </c:pt>
                <c:pt idx="200">
                  <c:v>32.31069161958569</c:v>
                </c:pt>
                <c:pt idx="201">
                  <c:v>28.997091996233525</c:v>
                </c:pt>
                <c:pt idx="202">
                  <c:v>27.890472222222225</c:v>
                </c:pt>
                <c:pt idx="203">
                  <c:v>30.241083427495294</c:v>
                </c:pt>
                <c:pt idx="204">
                  <c:v>29.357840583804144</c:v>
                </c:pt>
                <c:pt idx="205">
                  <c:v>22.938057344632767</c:v>
                </c:pt>
                <c:pt idx="206">
                  <c:v>24.231379661016952</c:v>
                </c:pt>
                <c:pt idx="207">
                  <c:v>30.055977871939735</c:v>
                </c:pt>
                <c:pt idx="208">
                  <c:v>28.108190677966103</c:v>
                </c:pt>
                <c:pt idx="209">
                  <c:v>24.455233804143127</c:v>
                </c:pt>
                <c:pt idx="210">
                  <c:v>23.740889736346517</c:v>
                </c:pt>
                <c:pt idx="211">
                  <c:v>21.360363653483994</c:v>
                </c:pt>
                <c:pt idx="212">
                  <c:v>17.66299623352166</c:v>
                </c:pt>
                <c:pt idx="213">
                  <c:v>22.00767843691149</c:v>
                </c:pt>
                <c:pt idx="214">
                  <c:v>24.543575423728818</c:v>
                </c:pt>
                <c:pt idx="215">
                  <c:v>21.857524764595105</c:v>
                </c:pt>
                <c:pt idx="216">
                  <c:v>24.289138983050847</c:v>
                </c:pt>
                <c:pt idx="217">
                  <c:v>27.585956967984938</c:v>
                </c:pt>
                <c:pt idx="218">
                  <c:v>25.677977118644073</c:v>
                </c:pt>
                <c:pt idx="219">
                  <c:v>19.066772222222227</c:v>
                </c:pt>
                <c:pt idx="220">
                  <c:v>15.527060640301318</c:v>
                </c:pt>
                <c:pt idx="221">
                  <c:v>15.028046421845577</c:v>
                </c:pt>
                <c:pt idx="222">
                  <c:v>13.828080320150658</c:v>
                </c:pt>
                <c:pt idx="223">
                  <c:v>14.838613182674198</c:v>
                </c:pt>
                <c:pt idx="224">
                  <c:v>17.557078625235405</c:v>
                </c:pt>
                <c:pt idx="225">
                  <c:v>17.888843220338984</c:v>
                </c:pt>
                <c:pt idx="226">
                  <c:v>15.12911638418079</c:v>
                </c:pt>
                <c:pt idx="227">
                  <c:v>15.702487758945388</c:v>
                </c:pt>
                <c:pt idx="228">
                  <c:v>18.699128719397365</c:v>
                </c:pt>
                <c:pt idx="229">
                  <c:v>18.657309133709983</c:v>
                </c:pt>
                <c:pt idx="230">
                  <c:v>19.226255084745763</c:v>
                </c:pt>
                <c:pt idx="231">
                  <c:v>18.644485310734463</c:v>
                </c:pt>
                <c:pt idx="232">
                  <c:v>17.166893785310737</c:v>
                </c:pt>
                <c:pt idx="233">
                  <c:v>15.780454143126178</c:v>
                </c:pt>
                <c:pt idx="234">
                  <c:v>17.12577890772128</c:v>
                </c:pt>
                <c:pt idx="235">
                  <c:v>18.490088323917142</c:v>
                </c:pt>
                <c:pt idx="236">
                  <c:v>20.53333898305085</c:v>
                </c:pt>
                <c:pt idx="237">
                  <c:v>19.614842184557443</c:v>
                </c:pt>
                <c:pt idx="238">
                  <c:v>18.915626365348398</c:v>
                </c:pt>
                <c:pt idx="239">
                  <c:v>19.496811958568742</c:v>
                </c:pt>
                <c:pt idx="240">
                  <c:v>15.631696327683615</c:v>
                </c:pt>
                <c:pt idx="241">
                  <c:v>17.007146516007534</c:v>
                </c:pt>
                <c:pt idx="242">
                  <c:v>19.259933992467047</c:v>
                </c:pt>
                <c:pt idx="243">
                  <c:v>17.233956873822976</c:v>
                </c:pt>
                <c:pt idx="244">
                  <c:v>14.518573446327684</c:v>
                </c:pt>
                <c:pt idx="245">
                  <c:v>13.510382768361584</c:v>
                </c:pt>
                <c:pt idx="246">
                  <c:v>14.632683427495293</c:v>
                </c:pt>
                <c:pt idx="247">
                  <c:v>10.38926572504708</c:v>
                </c:pt>
                <c:pt idx="248">
                  <c:v>11.123679661016949</c:v>
                </c:pt>
                <c:pt idx="249">
                  <c:v>15.112811770244821</c:v>
                </c:pt>
                <c:pt idx="250">
                  <c:v>15.479279849340866</c:v>
                </c:pt>
                <c:pt idx="251">
                  <c:v>15.580299623352168</c:v>
                </c:pt>
                <c:pt idx="252">
                  <c:v>15.376298305084747</c:v>
                </c:pt>
                <c:pt idx="253">
                  <c:v>14.105126271186441</c:v>
                </c:pt>
                <c:pt idx="254">
                  <c:v>10.44356308851224</c:v>
                </c:pt>
                <c:pt idx="255">
                  <c:v>11.690453766478344</c:v>
                </c:pt>
                <c:pt idx="256">
                  <c:v>14.925612052730697</c:v>
                </c:pt>
                <c:pt idx="257">
                  <c:v>15.403091807909604</c:v>
                </c:pt>
                <c:pt idx="258">
                  <c:v>14.973044632768362</c:v>
                </c:pt>
                <c:pt idx="259">
                  <c:v>14.69296129943503</c:v>
                </c:pt>
                <c:pt idx="260">
                  <c:v>13.872100282485874</c:v>
                </c:pt>
                <c:pt idx="261">
                  <c:v>10.54538361581921</c:v>
                </c:pt>
                <c:pt idx="262">
                  <c:v>10.556801506591338</c:v>
                </c:pt>
                <c:pt idx="263">
                  <c:v>14.079333615819209</c:v>
                </c:pt>
                <c:pt idx="264">
                  <c:v>15.04126120527307</c:v>
                </c:pt>
                <c:pt idx="265">
                  <c:v>15.626370433145011</c:v>
                </c:pt>
                <c:pt idx="266">
                  <c:v>15.341076177024483</c:v>
                </c:pt>
                <c:pt idx="267">
                  <c:v>14.557266101694918</c:v>
                </c:pt>
                <c:pt idx="268">
                  <c:v>9.9277048964218473</c:v>
                </c:pt>
                <c:pt idx="269">
                  <c:v>10.454653483992468</c:v>
                </c:pt>
                <c:pt idx="270">
                  <c:v>15.127523069679851</c:v>
                </c:pt>
                <c:pt idx="271">
                  <c:v>15.149062711864408</c:v>
                </c:pt>
                <c:pt idx="272">
                  <c:v>14.674208097928439</c:v>
                </c:pt>
                <c:pt idx="273">
                  <c:v>14.955081167608286</c:v>
                </c:pt>
                <c:pt idx="274">
                  <c:v>14.362563370998119</c:v>
                </c:pt>
                <c:pt idx="275">
                  <c:v>10.747601506591337</c:v>
                </c:pt>
                <c:pt idx="276">
                  <c:v>9.8489179849340864</c:v>
                </c:pt>
                <c:pt idx="277">
                  <c:v>12.189129755178909</c:v>
                </c:pt>
                <c:pt idx="278">
                  <c:v>10.418146986817327</c:v>
                </c:pt>
                <c:pt idx="279">
                  <c:v>14.476995103578155</c:v>
                </c:pt>
                <c:pt idx="280">
                  <c:v>14.996790772128062</c:v>
                </c:pt>
                <c:pt idx="281">
                  <c:v>13.578998587570622</c:v>
                </c:pt>
                <c:pt idx="282">
                  <c:v>9.8062713747645951</c:v>
                </c:pt>
                <c:pt idx="283">
                  <c:v>10.199906120527308</c:v>
                </c:pt>
                <c:pt idx="284">
                  <c:v>14.06187052730697</c:v>
                </c:pt>
                <c:pt idx="285">
                  <c:v>14.323589924670435</c:v>
                </c:pt>
                <c:pt idx="286">
                  <c:v>14.45928549905838</c:v>
                </c:pt>
                <c:pt idx="287">
                  <c:v>14.311701129943504</c:v>
                </c:pt>
                <c:pt idx="288">
                  <c:v>13.46489896421846</c:v>
                </c:pt>
                <c:pt idx="289">
                  <c:v>9.1668959510357819</c:v>
                </c:pt>
                <c:pt idx="290">
                  <c:v>9.8127084745762723</c:v>
                </c:pt>
                <c:pt idx="291">
                  <c:v>14.352701506591337</c:v>
                </c:pt>
                <c:pt idx="292">
                  <c:v>13.985564500941623</c:v>
                </c:pt>
                <c:pt idx="293">
                  <c:v>14.866654896421847</c:v>
                </c:pt>
                <c:pt idx="294">
                  <c:v>14.146057062146893</c:v>
                </c:pt>
                <c:pt idx="295">
                  <c:v>12.573094632768363</c:v>
                </c:pt>
                <c:pt idx="296">
                  <c:v>9.3036613935969878</c:v>
                </c:pt>
                <c:pt idx="297">
                  <c:v>9.6090699623352176</c:v>
                </c:pt>
                <c:pt idx="298">
                  <c:v>13.228419303201507</c:v>
                </c:pt>
                <c:pt idx="299">
                  <c:v>12.622396139359701</c:v>
                </c:pt>
                <c:pt idx="300">
                  <c:v>11.06165998116761</c:v>
                </c:pt>
                <c:pt idx="301">
                  <c:v>10.805461299435029</c:v>
                </c:pt>
                <c:pt idx="302">
                  <c:v>10.347195762711864</c:v>
                </c:pt>
                <c:pt idx="303">
                  <c:v>9.1216758003766483</c:v>
                </c:pt>
                <c:pt idx="304">
                  <c:v>9.5510443502824867</c:v>
                </c:pt>
                <c:pt idx="305">
                  <c:v>11.169428436911488</c:v>
                </c:pt>
                <c:pt idx="306">
                  <c:v>11.226875141242939</c:v>
                </c:pt>
                <c:pt idx="307">
                  <c:v>11.337556403013185</c:v>
                </c:pt>
                <c:pt idx="308">
                  <c:v>11.499329755178909</c:v>
                </c:pt>
                <c:pt idx="309">
                  <c:v>11.225237664783428</c:v>
                </c:pt>
                <c:pt idx="310">
                  <c:v>9.5902292843691157</c:v>
                </c:pt>
                <c:pt idx="311">
                  <c:v>10.028510357815444</c:v>
                </c:pt>
                <c:pt idx="312">
                  <c:v>11.395554048964218</c:v>
                </c:pt>
                <c:pt idx="313">
                  <c:v>11.442436817325801</c:v>
                </c:pt>
                <c:pt idx="314">
                  <c:v>11.401993126177025</c:v>
                </c:pt>
                <c:pt idx="315">
                  <c:v>11.340003389830509</c:v>
                </c:pt>
                <c:pt idx="316">
                  <c:v>10.707937288135595</c:v>
                </c:pt>
                <c:pt idx="317">
                  <c:v>9.1929631826742</c:v>
                </c:pt>
                <c:pt idx="318">
                  <c:v>9.6444466101694921</c:v>
                </c:pt>
                <c:pt idx="319">
                  <c:v>11.756195856873825</c:v>
                </c:pt>
                <c:pt idx="320">
                  <c:v>12.307876930320152</c:v>
                </c:pt>
                <c:pt idx="321">
                  <c:v>12.618635875706214</c:v>
                </c:pt>
                <c:pt idx="322">
                  <c:v>12.440402165725047</c:v>
                </c:pt>
                <c:pt idx="323">
                  <c:v>13.766478060263655</c:v>
                </c:pt>
                <c:pt idx="324">
                  <c:v>9.9134311676082874</c:v>
                </c:pt>
                <c:pt idx="325">
                  <c:v>10.432692937853108</c:v>
                </c:pt>
                <c:pt idx="326">
                  <c:v>12.402645386064032</c:v>
                </c:pt>
                <c:pt idx="327">
                  <c:v>13.090254613935969</c:v>
                </c:pt>
                <c:pt idx="328">
                  <c:v>13.201955084745764</c:v>
                </c:pt>
                <c:pt idx="329">
                  <c:v>13.455447080979285</c:v>
                </c:pt>
                <c:pt idx="330">
                  <c:v>12.988254331450095</c:v>
                </c:pt>
                <c:pt idx="331">
                  <c:v>11.405597175141244</c:v>
                </c:pt>
                <c:pt idx="332">
                  <c:v>11.886370433145009</c:v>
                </c:pt>
                <c:pt idx="333">
                  <c:v>14.057901883239172</c:v>
                </c:pt>
                <c:pt idx="334">
                  <c:v>15.137367325800376</c:v>
                </c:pt>
                <c:pt idx="335">
                  <c:v>14.459368926553672</c:v>
                </c:pt>
                <c:pt idx="336">
                  <c:v>13.864902448210923</c:v>
                </c:pt>
                <c:pt idx="337">
                  <c:v>12.638820056497176</c:v>
                </c:pt>
                <c:pt idx="338">
                  <c:v>10.647521845574389</c:v>
                </c:pt>
                <c:pt idx="339">
                  <c:v>11.31924086629002</c:v>
                </c:pt>
                <c:pt idx="340">
                  <c:v>14.965161770244825</c:v>
                </c:pt>
                <c:pt idx="341">
                  <c:v>15.093495386064031</c:v>
                </c:pt>
                <c:pt idx="342">
                  <c:v>14.004653107344634</c:v>
                </c:pt>
                <c:pt idx="343">
                  <c:v>14.38619161958569</c:v>
                </c:pt>
                <c:pt idx="344">
                  <c:v>14.172026741996234</c:v>
                </c:pt>
                <c:pt idx="345">
                  <c:v>10.162229661016951</c:v>
                </c:pt>
                <c:pt idx="346">
                  <c:v>10.569114312617703</c:v>
                </c:pt>
                <c:pt idx="347">
                  <c:v>14.931195480225989</c:v>
                </c:pt>
                <c:pt idx="348">
                  <c:v>14.486572316384182</c:v>
                </c:pt>
                <c:pt idx="349">
                  <c:v>15.160477306967987</c:v>
                </c:pt>
                <c:pt idx="350">
                  <c:v>14.517260169491529</c:v>
                </c:pt>
                <c:pt idx="351">
                  <c:v>14.157004519774013</c:v>
                </c:pt>
                <c:pt idx="352">
                  <c:v>11.334463182674201</c:v>
                </c:pt>
                <c:pt idx="353">
                  <c:v>13.280102542372884</c:v>
                </c:pt>
                <c:pt idx="354">
                  <c:v>19.403684463276836</c:v>
                </c:pt>
                <c:pt idx="355">
                  <c:v>19.187100094161959</c:v>
                </c:pt>
                <c:pt idx="356">
                  <c:v>18.353890772128064</c:v>
                </c:pt>
                <c:pt idx="357">
                  <c:v>15.860333521657251</c:v>
                </c:pt>
                <c:pt idx="358">
                  <c:v>14.692398587570622</c:v>
                </c:pt>
                <c:pt idx="359">
                  <c:v>12.000565536723165</c:v>
                </c:pt>
                <c:pt idx="360">
                  <c:v>11.818983992467045</c:v>
                </c:pt>
                <c:pt idx="361">
                  <c:v>13.012141525423729</c:v>
                </c:pt>
                <c:pt idx="362">
                  <c:v>13.419504802259887</c:v>
                </c:pt>
                <c:pt idx="363">
                  <c:v>15.969833239171374</c:v>
                </c:pt>
                <c:pt idx="364">
                  <c:v>18.413013935969868</c:v>
                </c:pt>
                <c:pt idx="365">
                  <c:v>17.77623229755179</c:v>
                </c:pt>
                <c:pt idx="366">
                  <c:v>14.887506214689266</c:v>
                </c:pt>
                <c:pt idx="367">
                  <c:v>15.516680037664784</c:v>
                </c:pt>
                <c:pt idx="368">
                  <c:v>19.350557627118643</c:v>
                </c:pt>
                <c:pt idx="369">
                  <c:v>16.557903201506594</c:v>
                </c:pt>
                <c:pt idx="370">
                  <c:v>18.733765913371002</c:v>
                </c:pt>
                <c:pt idx="371">
                  <c:v>19.630671468926554</c:v>
                </c:pt>
                <c:pt idx="372">
                  <c:v>19.579747363465163</c:v>
                </c:pt>
                <c:pt idx="373">
                  <c:v>19.425994726930323</c:v>
                </c:pt>
                <c:pt idx="374">
                  <c:v>21.614122222222225</c:v>
                </c:pt>
                <c:pt idx="375">
                  <c:v>24.733469774011304</c:v>
                </c:pt>
                <c:pt idx="376">
                  <c:v>27.237477401129944</c:v>
                </c:pt>
                <c:pt idx="377">
                  <c:v>29.525582485875709</c:v>
                </c:pt>
                <c:pt idx="378">
                  <c:v>27.677221280602641</c:v>
                </c:pt>
                <c:pt idx="379">
                  <c:v>24.101201129943504</c:v>
                </c:pt>
                <c:pt idx="380">
                  <c:v>22.37234877589454</c:v>
                </c:pt>
                <c:pt idx="381">
                  <c:v>24.108642467043314</c:v>
                </c:pt>
                <c:pt idx="382">
                  <c:v>25.699166760828628</c:v>
                </c:pt>
                <c:pt idx="383">
                  <c:v>24.37597241054614</c:v>
                </c:pt>
                <c:pt idx="384">
                  <c:v>20.872748964218459</c:v>
                </c:pt>
                <c:pt idx="385">
                  <c:v>22.407008474576273</c:v>
                </c:pt>
                <c:pt idx="386">
                  <c:v>24.074128342749528</c:v>
                </c:pt>
                <c:pt idx="387">
                  <c:v>24.197448681732581</c:v>
                </c:pt>
                <c:pt idx="388">
                  <c:v>25.622214406779666</c:v>
                </c:pt>
                <c:pt idx="389">
                  <c:v>28.901054990583809</c:v>
                </c:pt>
                <c:pt idx="390">
                  <c:v>28.410343408662904</c:v>
                </c:pt>
                <c:pt idx="391">
                  <c:v>27.074064877589457</c:v>
                </c:pt>
                <c:pt idx="392">
                  <c:v>25.818549623352165</c:v>
                </c:pt>
                <c:pt idx="393">
                  <c:v>25.430854613935971</c:v>
                </c:pt>
                <c:pt idx="394">
                  <c:v>23.697194726930324</c:v>
                </c:pt>
                <c:pt idx="395">
                  <c:v>23.026459792843692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B-46F0-873B-B02E16DF2886}"/>
            </c:ext>
          </c:extLst>
        </c:ser>
        <c:ser>
          <c:idx val="1"/>
          <c:order val="1"/>
          <c:tx>
            <c:strRef>
              <c:f>'Dataset (2) - denní data'!$E$7</c:f>
              <c:strCache>
                <c:ptCount val="1"/>
                <c:pt idx="0">
                  <c:v>Denní spotřeba po úsporách (mil. m3)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data'!$E$8:$E$403</c:f>
              <c:numCache>
                <c:formatCode>0.00</c:formatCode>
                <c:ptCount val="396"/>
                <c:pt idx="0">
                  <c:v>4.7500795087346308</c:v>
                </c:pt>
                <c:pt idx="1">
                  <c:v>1.8613534258721067</c:v>
                </c:pt>
                <c:pt idx="2">
                  <c:v>2.4905272488476253</c:v>
                </c:pt>
                <c:pt idx="3">
                  <c:v>6.3244048383014846</c:v>
                </c:pt>
                <c:pt idx="4">
                  <c:v>3.5317504126894352</c:v>
                </c:pt>
                <c:pt idx="5">
                  <c:v>5.7076131245538431</c:v>
                </c:pt>
                <c:pt idx="6">
                  <c:v>6.6045186801093951</c:v>
                </c:pt>
                <c:pt idx="7">
                  <c:v>6.5535945746480042</c:v>
                </c:pt>
                <c:pt idx="8">
                  <c:v>6.3998419381131644</c:v>
                </c:pt>
                <c:pt idx="9">
                  <c:v>8.5879694334050658</c:v>
                </c:pt>
                <c:pt idx="10">
                  <c:v>11.707316985194145</c:v>
                </c:pt>
                <c:pt idx="11">
                  <c:v>14.211324612312785</c:v>
                </c:pt>
                <c:pt idx="12">
                  <c:v>16.499429697058552</c:v>
                </c:pt>
                <c:pt idx="13">
                  <c:v>14.651068491785482</c:v>
                </c:pt>
                <c:pt idx="14">
                  <c:v>11.075048341126346</c:v>
                </c:pt>
                <c:pt idx="15">
                  <c:v>9.3461959870773814</c:v>
                </c:pt>
                <c:pt idx="16">
                  <c:v>11.082489678226155</c:v>
                </c:pt>
                <c:pt idx="17">
                  <c:v>12.67301397201147</c:v>
                </c:pt>
                <c:pt idx="18">
                  <c:v>11.349819621728981</c:v>
                </c:pt>
                <c:pt idx="19">
                  <c:v>7.8465961754013005</c:v>
                </c:pt>
                <c:pt idx="20">
                  <c:v>9.3808556857591139</c:v>
                </c:pt>
                <c:pt idx="21">
                  <c:v>11.047975553932369</c:v>
                </c:pt>
                <c:pt idx="22">
                  <c:v>11.171295892915422</c:v>
                </c:pt>
                <c:pt idx="23">
                  <c:v>12.596061617962507</c:v>
                </c:pt>
                <c:pt idx="24">
                  <c:v>15.87490220176665</c:v>
                </c:pt>
                <c:pt idx="25">
                  <c:v>15.384190619845745</c:v>
                </c:pt>
                <c:pt idx="26">
                  <c:v>14.047912088772298</c:v>
                </c:pt>
                <c:pt idx="27">
                  <c:v>12.792396834535007</c:v>
                </c:pt>
                <c:pt idx="28">
                  <c:v>12.404701825118812</c:v>
                </c:pt>
                <c:pt idx="29">
                  <c:v>10.671041938113165</c:v>
                </c:pt>
                <c:pt idx="30">
                  <c:v>10.000307004026533</c:v>
                </c:pt>
                <c:pt idx="31">
                  <c:v>13.587704367491694</c:v>
                </c:pt>
                <c:pt idx="32">
                  <c:v>17.132474800636707</c:v>
                </c:pt>
                <c:pt idx="33">
                  <c:v>17.059658887265705</c:v>
                </c:pt>
                <c:pt idx="34">
                  <c:v>16.334966043574561</c:v>
                </c:pt>
                <c:pt idx="35">
                  <c:v>17.25813092116401</c:v>
                </c:pt>
                <c:pt idx="36">
                  <c:v>12.78878506429019</c:v>
                </c:pt>
                <c:pt idx="37">
                  <c:v>14.368001354309021</c:v>
                </c:pt>
                <c:pt idx="38">
                  <c:v>19.654486570881531</c:v>
                </c:pt>
                <c:pt idx="39">
                  <c:v>18.656693915514296</c:v>
                </c:pt>
                <c:pt idx="40">
                  <c:v>20.873481580297721</c:v>
                </c:pt>
                <c:pt idx="41">
                  <c:v>21.608672258263823</c:v>
                </c:pt>
                <c:pt idx="42">
                  <c:v>20.66149692869697</c:v>
                </c:pt>
                <c:pt idx="43">
                  <c:v>17.495936100071731</c:v>
                </c:pt>
                <c:pt idx="44">
                  <c:v>16.055467079356099</c:v>
                </c:pt>
                <c:pt idx="45">
                  <c:v>22.660947211182844</c:v>
                </c:pt>
                <c:pt idx="46">
                  <c:v>20.69571886843331</c:v>
                </c:pt>
                <c:pt idx="47">
                  <c:v>19.658096457887176</c:v>
                </c:pt>
                <c:pt idx="48">
                  <c:v>17.917537512501106</c:v>
                </c:pt>
                <c:pt idx="49">
                  <c:v>15.7835077573222</c:v>
                </c:pt>
                <c:pt idx="50">
                  <c:v>12.41333035619226</c:v>
                </c:pt>
                <c:pt idx="51">
                  <c:v>15.640581162797414</c:v>
                </c:pt>
                <c:pt idx="52">
                  <c:v>22.777484175980089</c:v>
                </c:pt>
                <c:pt idx="53">
                  <c:v>24.290690108183465</c:v>
                </c:pt>
                <c:pt idx="54">
                  <c:v>24.748289731535639</c:v>
                </c:pt>
                <c:pt idx="55">
                  <c:v>25.346188507430174</c:v>
                </c:pt>
                <c:pt idx="56">
                  <c:v>24.963039260725839</c:v>
                </c:pt>
                <c:pt idx="57">
                  <c:v>22.555419863362385</c:v>
                </c:pt>
                <c:pt idx="58">
                  <c:v>24.12428558840946</c:v>
                </c:pt>
                <c:pt idx="59">
                  <c:v>28.449045192929237</c:v>
                </c:pt>
                <c:pt idx="60">
                  <c:v>28.408413648673115</c:v>
                </c:pt>
                <c:pt idx="61">
                  <c:v>25.445306398202302</c:v>
                </c:pt>
                <c:pt idx="62">
                  <c:v>25.636027490481023</c:v>
                </c:pt>
                <c:pt idx="63">
                  <c:v>26.773458281441474</c:v>
                </c:pt>
                <c:pt idx="64">
                  <c:v>24.431935305923592</c:v>
                </c:pt>
                <c:pt idx="65">
                  <c:v>24.247533422684416</c:v>
                </c:pt>
                <c:pt idx="66">
                  <c:v>29.363492273908523</c:v>
                </c:pt>
                <c:pt idx="67">
                  <c:v>30.063414119482911</c:v>
                </c:pt>
                <c:pt idx="68">
                  <c:v>30.372531539445244</c:v>
                </c:pt>
                <c:pt idx="69">
                  <c:v>30.160350465998913</c:v>
                </c:pt>
                <c:pt idx="70">
                  <c:v>28.498855268258804</c:v>
                </c:pt>
                <c:pt idx="71">
                  <c:v>25.539733234360501</c:v>
                </c:pt>
                <c:pt idx="72">
                  <c:v>24.366564872778572</c:v>
                </c:pt>
                <c:pt idx="73">
                  <c:v>28.046994439633568</c:v>
                </c:pt>
                <c:pt idx="74">
                  <c:v>26.993212707053527</c:v>
                </c:pt>
                <c:pt idx="75">
                  <c:v>25.32204199142264</c:v>
                </c:pt>
                <c:pt idx="76">
                  <c:v>24.471064872778573</c:v>
                </c:pt>
                <c:pt idx="77">
                  <c:v>24.243509317223019</c:v>
                </c:pt>
                <c:pt idx="78">
                  <c:v>19.021503855829422</c:v>
                </c:pt>
                <c:pt idx="79">
                  <c:v>20.187643403852018</c:v>
                </c:pt>
                <c:pt idx="80">
                  <c:v>28.098054703287044</c:v>
                </c:pt>
                <c:pt idx="81">
                  <c:v>29.596375324755979</c:v>
                </c:pt>
                <c:pt idx="82">
                  <c:v>30.107732010255038</c:v>
                </c:pt>
                <c:pt idx="83">
                  <c:v>25.907737659972558</c:v>
                </c:pt>
                <c:pt idx="84">
                  <c:v>18.449716285207955</c:v>
                </c:pt>
                <c:pt idx="85">
                  <c:v>22.610736718352964</c:v>
                </c:pt>
                <c:pt idx="86">
                  <c:v>26.492595192929233</c:v>
                </c:pt>
                <c:pt idx="87">
                  <c:v>26.521484552627921</c:v>
                </c:pt>
                <c:pt idx="88">
                  <c:v>24.451432481064824</c:v>
                </c:pt>
                <c:pt idx="89">
                  <c:v>21.684167509313422</c:v>
                </c:pt>
                <c:pt idx="90">
                  <c:v>17.766688224944303</c:v>
                </c:pt>
                <c:pt idx="91">
                  <c:v>12.904387659972553</c:v>
                </c:pt>
                <c:pt idx="92">
                  <c:v>10.432267697637364</c:v>
                </c:pt>
                <c:pt idx="93">
                  <c:v>13.898284364303997</c:v>
                </c:pt>
                <c:pt idx="94">
                  <c:v>16.156384835113791</c:v>
                </c:pt>
                <c:pt idx="95">
                  <c:v>18.497427772966898</c:v>
                </c:pt>
                <c:pt idx="96">
                  <c:v>19.827416567693827</c:v>
                </c:pt>
                <c:pt idx="97">
                  <c:v>25.080364684454661</c:v>
                </c:pt>
                <c:pt idx="98">
                  <c:v>24.61669585206295</c:v>
                </c:pt>
                <c:pt idx="99">
                  <c:v>22.084007810631686</c:v>
                </c:pt>
                <c:pt idx="100">
                  <c:v>22.991198582759747</c:v>
                </c:pt>
                <c:pt idx="101">
                  <c:v>29.360463460349198</c:v>
                </c:pt>
                <c:pt idx="102">
                  <c:v>31.794828149614734</c:v>
                </c:pt>
                <c:pt idx="103">
                  <c:v>31.413726831347315</c:v>
                </c:pt>
                <c:pt idx="104">
                  <c:v>28.732990767317187</c:v>
                </c:pt>
                <c:pt idx="105">
                  <c:v>25.23895790479364</c:v>
                </c:pt>
                <c:pt idx="106">
                  <c:v>23.299095004605316</c:v>
                </c:pt>
                <c:pt idx="107">
                  <c:v>22.948093686337902</c:v>
                </c:pt>
                <c:pt idx="108">
                  <c:v>25.914192179746561</c:v>
                </c:pt>
                <c:pt idx="109">
                  <c:v>27.777780786149574</c:v>
                </c:pt>
                <c:pt idx="110">
                  <c:v>26.629472594059177</c:v>
                </c:pt>
                <c:pt idx="111">
                  <c:v>27.13898747164863</c:v>
                </c:pt>
                <c:pt idx="112">
                  <c:v>28.771275230594018</c:v>
                </c:pt>
                <c:pt idx="113">
                  <c:v>24.436672499897224</c:v>
                </c:pt>
                <c:pt idx="114">
                  <c:v>24.881741897260685</c:v>
                </c:pt>
                <c:pt idx="115">
                  <c:v>28.257782763550704</c:v>
                </c:pt>
                <c:pt idx="116">
                  <c:v>27.418688695754096</c:v>
                </c:pt>
                <c:pt idx="117">
                  <c:v>27.134431633607203</c:v>
                </c:pt>
                <c:pt idx="118">
                  <c:v>25.172571181629802</c:v>
                </c:pt>
                <c:pt idx="119">
                  <c:v>25.19766798012321</c:v>
                </c:pt>
                <c:pt idx="120">
                  <c:v>19.709570616658045</c:v>
                </c:pt>
                <c:pt idx="121">
                  <c:v>20.403772029087431</c:v>
                </c:pt>
                <c:pt idx="122">
                  <c:v>26.088636435867084</c:v>
                </c:pt>
                <c:pt idx="123">
                  <c:v>26.284885400085546</c:v>
                </c:pt>
                <c:pt idx="124">
                  <c:v>25.42161270705353</c:v>
                </c:pt>
                <c:pt idx="125">
                  <c:v>23.651181256959372</c:v>
                </c:pt>
                <c:pt idx="126">
                  <c:v>21.516991708936768</c:v>
                </c:pt>
                <c:pt idx="127">
                  <c:v>18.006368639256916</c:v>
                </c:pt>
                <c:pt idx="128">
                  <c:v>19.14791355451116</c:v>
                </c:pt>
                <c:pt idx="129">
                  <c:v>24.72953172776916</c:v>
                </c:pt>
                <c:pt idx="130">
                  <c:v>21.637058563927351</c:v>
                </c:pt>
                <c:pt idx="131">
                  <c:v>19.579346793682536</c:v>
                </c:pt>
                <c:pt idx="132">
                  <c:v>18.906344722119446</c:v>
                </c:pt>
                <c:pt idx="133">
                  <c:v>20.825984458465957</c:v>
                </c:pt>
                <c:pt idx="134">
                  <c:v>17.191520145848251</c:v>
                </c:pt>
                <c:pt idx="135">
                  <c:v>18.486212518729612</c:v>
                </c:pt>
                <c:pt idx="136">
                  <c:v>20.838981727769163</c:v>
                </c:pt>
                <c:pt idx="137">
                  <c:v>19.979963742835071</c:v>
                </c:pt>
                <c:pt idx="138">
                  <c:v>17.433795569577072</c:v>
                </c:pt>
                <c:pt idx="139">
                  <c:v>17.230493592175939</c:v>
                </c:pt>
                <c:pt idx="140">
                  <c:v>15.971420428334131</c:v>
                </c:pt>
                <c:pt idx="141">
                  <c:v>14.075957057336016</c:v>
                </c:pt>
                <c:pt idx="142">
                  <c:v>15.125064778616618</c:v>
                </c:pt>
                <c:pt idx="143">
                  <c:v>18.253819957524339</c:v>
                </c:pt>
                <c:pt idx="144">
                  <c:v>19.117009882194768</c:v>
                </c:pt>
                <c:pt idx="145">
                  <c:v>18.229853949991384</c:v>
                </c:pt>
                <c:pt idx="146">
                  <c:v>17.153248111949949</c:v>
                </c:pt>
                <c:pt idx="147">
                  <c:v>18.014774948108141</c:v>
                </c:pt>
                <c:pt idx="148">
                  <c:v>16.762393874661814</c:v>
                </c:pt>
                <c:pt idx="149">
                  <c:v>18.119746699520569</c:v>
                </c:pt>
                <c:pt idx="150">
                  <c:v>23.208294722119444</c:v>
                </c:pt>
                <c:pt idx="151">
                  <c:v>26.51466637936991</c:v>
                </c:pt>
                <c:pt idx="152">
                  <c:v>24.502209882194773</c:v>
                </c:pt>
                <c:pt idx="153">
                  <c:v>25.110981162797412</c:v>
                </c:pt>
                <c:pt idx="154">
                  <c:v>25.136749053569535</c:v>
                </c:pt>
                <c:pt idx="155">
                  <c:v>19.861096982006448</c:v>
                </c:pt>
                <c:pt idx="156">
                  <c:v>22.311167603475379</c:v>
                </c:pt>
                <c:pt idx="157">
                  <c:v>27.146280409501738</c:v>
                </c:pt>
                <c:pt idx="158">
                  <c:v>23.565955644906641</c:v>
                </c:pt>
                <c:pt idx="159">
                  <c:v>21.877687471648631</c:v>
                </c:pt>
                <c:pt idx="160">
                  <c:v>20.895731445283285</c:v>
                </c:pt>
                <c:pt idx="161">
                  <c:v>20.971717980123206</c:v>
                </c:pt>
                <c:pt idx="162">
                  <c:v>17.382719863362382</c:v>
                </c:pt>
                <c:pt idx="163">
                  <c:v>16.841241238126972</c:v>
                </c:pt>
                <c:pt idx="164">
                  <c:v>20.391256209878389</c:v>
                </c:pt>
                <c:pt idx="165">
                  <c:v>18.442333799332246</c:v>
                </c:pt>
                <c:pt idx="166">
                  <c:v>17.321479750368031</c:v>
                </c:pt>
                <c:pt idx="167">
                  <c:v>17.472867320989497</c:v>
                </c:pt>
                <c:pt idx="168">
                  <c:v>15.596039543211724</c:v>
                </c:pt>
                <c:pt idx="169">
                  <c:v>12.956353479181587</c:v>
                </c:pt>
                <c:pt idx="170">
                  <c:v>14.543027302157107</c:v>
                </c:pt>
                <c:pt idx="171">
                  <c:v>18.596995757900988</c:v>
                </c:pt>
                <c:pt idx="172">
                  <c:v>16.131867509313413</c:v>
                </c:pt>
                <c:pt idx="173">
                  <c:v>13.756620899143922</c:v>
                </c:pt>
                <c:pt idx="174">
                  <c:v>13.047911200462192</c:v>
                </c:pt>
                <c:pt idx="175">
                  <c:v>10.822780597825655</c:v>
                </c:pt>
                <c:pt idx="176">
                  <c:v>4.9589370950007989</c:v>
                </c:pt>
                <c:pt idx="177">
                  <c:v>7.5204578106316831</c:v>
                </c:pt>
                <c:pt idx="178">
                  <c:v>9.4717975469782019</c:v>
                </c:pt>
                <c:pt idx="179">
                  <c:v>11.136562707053528</c:v>
                </c:pt>
                <c:pt idx="180">
                  <c:v>13.27388125695937</c:v>
                </c:pt>
                <c:pt idx="181">
                  <c:v>15.066711577110024</c:v>
                </c:pt>
                <c:pt idx="182">
                  <c:v>8.1967097880328126</c:v>
                </c:pt>
                <c:pt idx="183">
                  <c:v>9.1201350234377081</c:v>
                </c:pt>
                <c:pt idx="184">
                  <c:v>11.82040489161097</c:v>
                </c:pt>
                <c:pt idx="185">
                  <c:v>11.641005739068593</c:v>
                </c:pt>
                <c:pt idx="186">
                  <c:v>14.799889825697594</c:v>
                </c:pt>
                <c:pt idx="187">
                  <c:v>25.538801219294587</c:v>
                </c:pt>
                <c:pt idx="188">
                  <c:v>25.190346605358609</c:v>
                </c:pt>
                <c:pt idx="189">
                  <c:v>25.788124006488555</c:v>
                </c:pt>
                <c:pt idx="190">
                  <c:v>20.014696982006452</c:v>
                </c:pt>
                <c:pt idx="191">
                  <c:v>13.488628808748441</c:v>
                </c:pt>
                <c:pt idx="192">
                  <c:v>9.8282083756034346</c:v>
                </c:pt>
                <c:pt idx="193">
                  <c:v>21.063812047919821</c:v>
                </c:pt>
                <c:pt idx="194">
                  <c:v>23.943179373720195</c:v>
                </c:pt>
                <c:pt idx="195">
                  <c:v>23.680277867128854</c:v>
                </c:pt>
                <c:pt idx="196">
                  <c:v>24.46907278238309</c:v>
                </c:pt>
                <c:pt idx="197">
                  <c:v>24.566617980123215</c:v>
                </c:pt>
                <c:pt idx="198">
                  <c:v>20.832425795565765</c:v>
                </c:pt>
                <c:pt idx="199">
                  <c:v>18.729514213644869</c:v>
                </c:pt>
                <c:pt idx="200">
                  <c:v>19.780429467882154</c:v>
                </c:pt>
                <c:pt idx="201">
                  <c:v>16.46682984452999</c:v>
                </c:pt>
                <c:pt idx="202">
                  <c:v>15.36021007051869</c:v>
                </c:pt>
                <c:pt idx="203">
                  <c:v>17.710821275791758</c:v>
                </c:pt>
                <c:pt idx="204">
                  <c:v>16.827578432100609</c:v>
                </c:pt>
                <c:pt idx="205">
                  <c:v>10.407795192929232</c:v>
                </c:pt>
                <c:pt idx="206">
                  <c:v>11.701117509313416</c:v>
                </c:pt>
                <c:pt idx="207">
                  <c:v>17.5257157202362</c:v>
                </c:pt>
                <c:pt idx="208">
                  <c:v>15.577928526262568</c:v>
                </c:pt>
                <c:pt idx="209">
                  <c:v>11.924971652439591</c:v>
                </c:pt>
                <c:pt idx="210">
                  <c:v>11.210627584642982</c:v>
                </c:pt>
                <c:pt idx="211">
                  <c:v>8.8301015017804581</c:v>
                </c:pt>
                <c:pt idx="212">
                  <c:v>5.1327340818181248</c:v>
                </c:pt>
                <c:pt idx="213">
                  <c:v>9.4774162852079549</c:v>
                </c:pt>
                <c:pt idx="214">
                  <c:v>12.013313272025282</c:v>
                </c:pt>
                <c:pt idx="215">
                  <c:v>9.3272626128915697</c:v>
                </c:pt>
                <c:pt idx="216">
                  <c:v>11.758876831347312</c:v>
                </c:pt>
                <c:pt idx="217">
                  <c:v>15.055694816281402</c:v>
                </c:pt>
                <c:pt idx="218">
                  <c:v>13.147714966940537</c:v>
                </c:pt>
                <c:pt idx="219">
                  <c:v>6.5365100705186912</c:v>
                </c:pt>
                <c:pt idx="220">
                  <c:v>2.9967984885977828</c:v>
                </c:pt>
                <c:pt idx="221">
                  <c:v>2.4977842701420414</c:v>
                </c:pt>
                <c:pt idx="222">
                  <c:v>1.2978181684471224</c:v>
                </c:pt>
                <c:pt idx="223">
                  <c:v>2.3083510309706625</c:v>
                </c:pt>
                <c:pt idx="224">
                  <c:v>5.0268164735318699</c:v>
                </c:pt>
                <c:pt idx="225">
                  <c:v>5.3585810686354485</c:v>
                </c:pt>
                <c:pt idx="226">
                  <c:v>2.5988542324772546</c:v>
                </c:pt>
                <c:pt idx="227">
                  <c:v>3.1722256072418524</c:v>
                </c:pt>
                <c:pt idx="228">
                  <c:v>6.1688665676938292</c:v>
                </c:pt>
                <c:pt idx="229">
                  <c:v>6.1270469820064477</c:v>
                </c:pt>
                <c:pt idx="230">
                  <c:v>6.695992933042227</c:v>
                </c:pt>
                <c:pt idx="231">
                  <c:v>6.1142231590309279</c:v>
                </c:pt>
                <c:pt idx="232">
                  <c:v>4.6366316336072018</c:v>
                </c:pt>
                <c:pt idx="233">
                  <c:v>3.2501919914226427</c:v>
                </c:pt>
                <c:pt idx="234">
                  <c:v>4.5955167560177443</c:v>
                </c:pt>
                <c:pt idx="235">
                  <c:v>5.9598261722136066</c:v>
                </c:pt>
                <c:pt idx="236">
                  <c:v>8.0030768313473146</c:v>
                </c:pt>
                <c:pt idx="237">
                  <c:v>7.084580032853907</c:v>
                </c:pt>
                <c:pt idx="238">
                  <c:v>6.3853642136448627</c:v>
                </c:pt>
                <c:pt idx="239">
                  <c:v>6.9665498068652063</c:v>
                </c:pt>
                <c:pt idx="240">
                  <c:v>3.1014341759800796</c:v>
                </c:pt>
                <c:pt idx="241">
                  <c:v>4.4768843643039986</c:v>
                </c:pt>
                <c:pt idx="242">
                  <c:v>6.7296718407635119</c:v>
                </c:pt>
                <c:pt idx="243">
                  <c:v>4.7036947221194403</c:v>
                </c:pt>
                <c:pt idx="244">
                  <c:v>1.9883112946241486</c:v>
                </c:pt>
                <c:pt idx="245">
                  <c:v>0.9801206166580485</c:v>
                </c:pt>
                <c:pt idx="246">
                  <c:v>2.1024212757917571</c:v>
                </c:pt>
                <c:pt idx="247">
                  <c:v>-2.1409964266564554</c:v>
                </c:pt>
                <c:pt idx="248">
                  <c:v>-1.4065824906865867</c:v>
                </c:pt>
                <c:pt idx="249">
                  <c:v>2.582549618541286</c:v>
                </c:pt>
                <c:pt idx="250">
                  <c:v>2.9490176976373306</c:v>
                </c:pt>
                <c:pt idx="251">
                  <c:v>3.0500374716486327</c:v>
                </c:pt>
                <c:pt idx="252">
                  <c:v>2.8460361533812115</c:v>
                </c:pt>
                <c:pt idx="253">
                  <c:v>1.5748641194829052</c:v>
                </c:pt>
                <c:pt idx="254">
                  <c:v>-2.0866990631912952</c:v>
                </c:pt>
                <c:pt idx="255">
                  <c:v>-0.83980838522519186</c:v>
                </c:pt>
                <c:pt idx="256">
                  <c:v>2.3953499010271617</c:v>
                </c:pt>
                <c:pt idx="257">
                  <c:v>2.8728296562060684</c:v>
                </c:pt>
                <c:pt idx="258">
                  <c:v>2.4427824810648264</c:v>
                </c:pt>
                <c:pt idx="259">
                  <c:v>2.1626991477314945</c:v>
                </c:pt>
                <c:pt idx="260">
                  <c:v>1.3418381307823388</c:v>
                </c:pt>
                <c:pt idx="261">
                  <c:v>-1.9848785358843255</c:v>
                </c:pt>
                <c:pt idx="262">
                  <c:v>-1.9734606451121977</c:v>
                </c:pt>
                <c:pt idx="263">
                  <c:v>1.5490714641156735</c:v>
                </c:pt>
                <c:pt idx="264">
                  <c:v>2.5109990535695346</c:v>
                </c:pt>
                <c:pt idx="265">
                  <c:v>3.0961082814414755</c:v>
                </c:pt>
                <c:pt idx="266">
                  <c:v>2.8108140253209477</c:v>
                </c:pt>
                <c:pt idx="267">
                  <c:v>2.0270039499913821</c:v>
                </c:pt>
                <c:pt idx="268">
                  <c:v>-2.6025572552816882</c:v>
                </c:pt>
                <c:pt idx="269">
                  <c:v>-2.0756086677110677</c:v>
                </c:pt>
                <c:pt idx="270">
                  <c:v>2.5972609179763158</c:v>
                </c:pt>
                <c:pt idx="271">
                  <c:v>2.6188005601608726</c:v>
                </c:pt>
                <c:pt idx="272">
                  <c:v>2.1439459462249033</c:v>
                </c:pt>
                <c:pt idx="273">
                  <c:v>2.4248190159047507</c:v>
                </c:pt>
                <c:pt idx="274">
                  <c:v>1.8323012192945836</c:v>
                </c:pt>
                <c:pt idx="275">
                  <c:v>-1.7826606451121982</c:v>
                </c:pt>
                <c:pt idx="276">
                  <c:v>-2.6813441667694491</c:v>
                </c:pt>
                <c:pt idx="277">
                  <c:v>-0.34113239652462646</c:v>
                </c:pt>
                <c:pt idx="278">
                  <c:v>-2.1121151648862089</c:v>
                </c:pt>
                <c:pt idx="279">
                  <c:v>1.946732951874619</c:v>
                </c:pt>
                <c:pt idx="280">
                  <c:v>2.4665286204245263</c:v>
                </c:pt>
                <c:pt idx="281">
                  <c:v>1.0487364358670863</c:v>
                </c:pt>
                <c:pt idx="282">
                  <c:v>-2.7239907769389404</c:v>
                </c:pt>
                <c:pt idx="283">
                  <c:v>-2.3303560311762279</c:v>
                </c:pt>
                <c:pt idx="284">
                  <c:v>1.5316083756034349</c:v>
                </c:pt>
                <c:pt idx="285">
                  <c:v>1.793327772966899</c:v>
                </c:pt>
                <c:pt idx="286">
                  <c:v>1.9290233473548444</c:v>
                </c:pt>
                <c:pt idx="287">
                  <c:v>1.7814389782399687</c:v>
                </c:pt>
                <c:pt idx="288">
                  <c:v>0.93463681251492403</c:v>
                </c:pt>
                <c:pt idx="289">
                  <c:v>-3.3633662006677536</c:v>
                </c:pt>
                <c:pt idx="290">
                  <c:v>-2.7175536771272633</c:v>
                </c:pt>
                <c:pt idx="291">
                  <c:v>1.822439354887802</c:v>
                </c:pt>
                <c:pt idx="292">
                  <c:v>1.455302349238087</c:v>
                </c:pt>
                <c:pt idx="293">
                  <c:v>2.3363927447183119</c:v>
                </c:pt>
                <c:pt idx="294">
                  <c:v>1.6157949104433573</c:v>
                </c:pt>
                <c:pt idx="295">
                  <c:v>4.2832481064827732E-2</c:v>
                </c:pt>
                <c:pt idx="296">
                  <c:v>-3.2266007581065477</c:v>
                </c:pt>
                <c:pt idx="297">
                  <c:v>-2.9211921893683179</c:v>
                </c:pt>
                <c:pt idx="298">
                  <c:v>0.69815715149797164</c:v>
                </c:pt>
                <c:pt idx="299">
                  <c:v>9.2133987656165317E-2</c:v>
                </c:pt>
                <c:pt idx="300">
                  <c:v>-1.4686021705359256</c:v>
                </c:pt>
                <c:pt idx="301">
                  <c:v>-1.7248008522685065</c:v>
                </c:pt>
                <c:pt idx="302">
                  <c:v>-2.183066388991671</c:v>
                </c:pt>
                <c:pt idx="303">
                  <c:v>-3.4085863513268873</c:v>
                </c:pt>
                <c:pt idx="304">
                  <c:v>-2.9792178014210489</c:v>
                </c:pt>
                <c:pt idx="305">
                  <c:v>-1.3608337147920473</c:v>
                </c:pt>
                <c:pt idx="306">
                  <c:v>-1.3033870104605967</c:v>
                </c:pt>
                <c:pt idx="307">
                  <c:v>-1.1927057486903507</c:v>
                </c:pt>
                <c:pt idx="308">
                  <c:v>-1.0309323965246264</c:v>
                </c:pt>
                <c:pt idx="309">
                  <c:v>-1.3050244869201073</c:v>
                </c:pt>
                <c:pt idx="310">
                  <c:v>-2.9400328673344198</c:v>
                </c:pt>
                <c:pt idx="311">
                  <c:v>-2.5017517938880918</c:v>
                </c:pt>
                <c:pt idx="312">
                  <c:v>-1.1347081027393173</c:v>
                </c:pt>
                <c:pt idx="313">
                  <c:v>-1.0878253343777349</c:v>
                </c:pt>
                <c:pt idx="314">
                  <c:v>-1.1282690255265102</c:v>
                </c:pt>
                <c:pt idx="315">
                  <c:v>-1.1902587618730269</c:v>
                </c:pt>
                <c:pt idx="316">
                  <c:v>-1.8223248635679408</c:v>
                </c:pt>
                <c:pt idx="317">
                  <c:v>-3.3372989690293355</c:v>
                </c:pt>
                <c:pt idx="318">
                  <c:v>-2.8858155415340434</c:v>
                </c:pt>
                <c:pt idx="319">
                  <c:v>-0.77406629482971034</c:v>
                </c:pt>
                <c:pt idx="320">
                  <c:v>-0.22238522138338368</c:v>
                </c:pt>
                <c:pt idx="321">
                  <c:v>8.8373724002678955E-2</c:v>
                </c:pt>
                <c:pt idx="322">
                  <c:v>-8.9859985978488766E-2</c:v>
                </c:pt>
                <c:pt idx="323">
                  <c:v>1.2362159085601192</c:v>
                </c:pt>
                <c:pt idx="324">
                  <c:v>-2.6168309840952482</c:v>
                </c:pt>
                <c:pt idx="325">
                  <c:v>-2.0975692138504272</c:v>
                </c:pt>
                <c:pt idx="326">
                  <c:v>-0.12761676563950353</c:v>
                </c:pt>
                <c:pt idx="327">
                  <c:v>0.55999246223243304</c:v>
                </c:pt>
                <c:pt idx="328">
                  <c:v>0.67169293304222855</c:v>
                </c:pt>
                <c:pt idx="329">
                  <c:v>0.92518492927574947</c:v>
                </c:pt>
                <c:pt idx="330">
                  <c:v>0.45799217974655981</c:v>
                </c:pt>
                <c:pt idx="331">
                  <c:v>-1.1246649765622916</c:v>
                </c:pt>
                <c:pt idx="332">
                  <c:v>-0.64389171855852645</c:v>
                </c:pt>
                <c:pt idx="333">
                  <c:v>1.5276397315356363</c:v>
                </c:pt>
                <c:pt idx="334">
                  <c:v>2.6071051740968407</c:v>
                </c:pt>
                <c:pt idx="335">
                  <c:v>1.9291067748501369</c:v>
                </c:pt>
                <c:pt idx="336">
                  <c:v>1.3346402965073878</c:v>
                </c:pt>
                <c:pt idx="337">
                  <c:v>0.10855790479364025</c:v>
                </c:pt>
                <c:pt idx="338">
                  <c:v>-1.882740306129147</c:v>
                </c:pt>
                <c:pt idx="339">
                  <c:v>-1.2110212854135156</c:v>
                </c:pt>
                <c:pt idx="340">
                  <c:v>2.434899618541289</c:v>
                </c:pt>
                <c:pt idx="341">
                  <c:v>2.5632332343604958</c:v>
                </c:pt>
                <c:pt idx="342">
                  <c:v>1.4743909556410983</c:v>
                </c:pt>
                <c:pt idx="343">
                  <c:v>1.8559294678821541</c:v>
                </c:pt>
                <c:pt idx="344">
                  <c:v>1.6417645902926985</c:v>
                </c:pt>
                <c:pt idx="345">
                  <c:v>-2.3680324906865842</c:v>
                </c:pt>
                <c:pt idx="346">
                  <c:v>-1.9611478390858323</c:v>
                </c:pt>
                <c:pt idx="347">
                  <c:v>2.4009333285224539</c:v>
                </c:pt>
                <c:pt idx="348">
                  <c:v>1.9563101646806462</c:v>
                </c:pt>
                <c:pt idx="349">
                  <c:v>2.6302151552644517</c:v>
                </c:pt>
                <c:pt idx="350">
                  <c:v>1.9869980177879931</c:v>
                </c:pt>
                <c:pt idx="351">
                  <c:v>1.6267423680704773</c:v>
                </c:pt>
                <c:pt idx="352">
                  <c:v>-1.1957989690293349</c:v>
                </c:pt>
                <c:pt idx="353">
                  <c:v>0.74984039066934827</c:v>
                </c:pt>
                <c:pt idx="354">
                  <c:v>6.8734223115733002</c:v>
                </c:pt>
                <c:pt idx="355">
                  <c:v>6.6568379424584236</c:v>
                </c:pt>
                <c:pt idx="356">
                  <c:v>5.8236286204245289</c:v>
                </c:pt>
                <c:pt idx="357">
                  <c:v>3.3300713699537159</c:v>
                </c:pt>
                <c:pt idx="358">
                  <c:v>2.1621364358670867</c:v>
                </c:pt>
                <c:pt idx="359">
                  <c:v>-0.52969661498037013</c:v>
                </c:pt>
                <c:pt idx="360">
                  <c:v>-0.71127815923649074</c:v>
                </c:pt>
                <c:pt idx="361">
                  <c:v>0.48187937372019363</c:v>
                </c:pt>
                <c:pt idx="362">
                  <c:v>0.88924265055635132</c:v>
                </c:pt>
                <c:pt idx="363">
                  <c:v>3.4395710874678382</c:v>
                </c:pt>
                <c:pt idx="364">
                  <c:v>5.8827517842663326</c:v>
                </c:pt>
                <c:pt idx="365">
                  <c:v>5.2459701458482542</c:v>
                </c:pt>
                <c:pt idx="366">
                  <c:v>2.3572440629857301</c:v>
                </c:pt>
                <c:pt idx="367">
                  <c:v>2.9864178859612487</c:v>
                </c:pt>
                <c:pt idx="368">
                  <c:v>6.8202954754151079</c:v>
                </c:pt>
                <c:pt idx="369">
                  <c:v>4.0276410498030586</c:v>
                </c:pt>
                <c:pt idx="370">
                  <c:v>6.2035037616674664</c:v>
                </c:pt>
                <c:pt idx="371">
                  <c:v>7.1004093172230185</c:v>
                </c:pt>
                <c:pt idx="372">
                  <c:v>7.0494852117616276</c:v>
                </c:pt>
                <c:pt idx="373">
                  <c:v>6.8957325752267877</c:v>
                </c:pt>
                <c:pt idx="374">
                  <c:v>9.0838600705186892</c:v>
                </c:pt>
                <c:pt idx="375">
                  <c:v>12.203207622307769</c:v>
                </c:pt>
                <c:pt idx="376">
                  <c:v>14.707215249426408</c:v>
                </c:pt>
                <c:pt idx="377">
                  <c:v>16.995320334172174</c:v>
                </c:pt>
                <c:pt idx="378">
                  <c:v>15.146959128899105</c:v>
                </c:pt>
                <c:pt idx="379">
                  <c:v>11.570938978239969</c:v>
                </c:pt>
                <c:pt idx="380">
                  <c:v>9.8420866241910048</c:v>
                </c:pt>
                <c:pt idx="381">
                  <c:v>11.578380315339778</c:v>
                </c:pt>
                <c:pt idx="382">
                  <c:v>13.168904609125093</c:v>
                </c:pt>
                <c:pt idx="383">
                  <c:v>11.845710258842605</c:v>
                </c:pt>
                <c:pt idx="384">
                  <c:v>8.3424868125149239</c:v>
                </c:pt>
                <c:pt idx="385">
                  <c:v>9.8767463228727372</c:v>
                </c:pt>
                <c:pt idx="386">
                  <c:v>11.543866191045993</c:v>
                </c:pt>
                <c:pt idx="387">
                  <c:v>11.667186530029046</c:v>
                </c:pt>
                <c:pt idx="388">
                  <c:v>13.09195225507613</c:v>
                </c:pt>
                <c:pt idx="389">
                  <c:v>16.370792838880273</c:v>
                </c:pt>
                <c:pt idx="390">
                  <c:v>15.880081256959368</c:v>
                </c:pt>
                <c:pt idx="391">
                  <c:v>14.543802725885921</c:v>
                </c:pt>
                <c:pt idx="392">
                  <c:v>13.28828747164863</c:v>
                </c:pt>
                <c:pt idx="393">
                  <c:v>12.900592462232435</c:v>
                </c:pt>
                <c:pt idx="394">
                  <c:v>11.166932575226788</c:v>
                </c:pt>
                <c:pt idx="395">
                  <c:v>10.496197641140157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B-46F0-873B-B02E16DF2886}"/>
            </c:ext>
          </c:extLst>
        </c:ser>
        <c:ser>
          <c:idx val="2"/>
          <c:order val="2"/>
          <c:tx>
            <c:strRef>
              <c:f>'Dataset (2) - denní data'!$F$7</c:f>
              <c:strCache>
                <c:ptCount val="1"/>
                <c:pt idx="0">
                  <c:v>Solidarita (mil. m3)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'Dataset (2) - denní data'!$B$8:$B$403</c:f>
              <c:numCache>
                <c:formatCode>m/d/yyyy</c:formatCode>
                <c:ptCount val="396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  <c:pt idx="183">
                  <c:v>45383</c:v>
                </c:pt>
                <c:pt idx="184">
                  <c:v>45384</c:v>
                </c:pt>
                <c:pt idx="185">
                  <c:v>45385</c:v>
                </c:pt>
                <c:pt idx="186">
                  <c:v>45386</c:v>
                </c:pt>
                <c:pt idx="187">
                  <c:v>45387</c:v>
                </c:pt>
                <c:pt idx="188">
                  <c:v>45388</c:v>
                </c:pt>
                <c:pt idx="189">
                  <c:v>45389</c:v>
                </c:pt>
                <c:pt idx="190">
                  <c:v>45390</c:v>
                </c:pt>
                <c:pt idx="191">
                  <c:v>45391</c:v>
                </c:pt>
                <c:pt idx="192">
                  <c:v>45392</c:v>
                </c:pt>
                <c:pt idx="193">
                  <c:v>45393</c:v>
                </c:pt>
                <c:pt idx="194">
                  <c:v>45394</c:v>
                </c:pt>
                <c:pt idx="195">
                  <c:v>45395</c:v>
                </c:pt>
                <c:pt idx="196">
                  <c:v>45396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45402</c:v>
                </c:pt>
                <c:pt idx="203">
                  <c:v>45403</c:v>
                </c:pt>
                <c:pt idx="204">
                  <c:v>45404</c:v>
                </c:pt>
                <c:pt idx="205">
                  <c:v>45405</c:v>
                </c:pt>
                <c:pt idx="206">
                  <c:v>45406</c:v>
                </c:pt>
                <c:pt idx="207">
                  <c:v>45407</c:v>
                </c:pt>
                <c:pt idx="208">
                  <c:v>45408</c:v>
                </c:pt>
                <c:pt idx="209">
                  <c:v>45409</c:v>
                </c:pt>
                <c:pt idx="210">
                  <c:v>45410</c:v>
                </c:pt>
                <c:pt idx="211">
                  <c:v>45411</c:v>
                </c:pt>
                <c:pt idx="212">
                  <c:v>45412</c:v>
                </c:pt>
                <c:pt idx="213">
                  <c:v>45413</c:v>
                </c:pt>
                <c:pt idx="214">
                  <c:v>45414</c:v>
                </c:pt>
                <c:pt idx="215">
                  <c:v>45415</c:v>
                </c:pt>
                <c:pt idx="216">
                  <c:v>45416</c:v>
                </c:pt>
                <c:pt idx="217">
                  <c:v>45417</c:v>
                </c:pt>
                <c:pt idx="218">
                  <c:v>45418</c:v>
                </c:pt>
                <c:pt idx="219">
                  <c:v>45419</c:v>
                </c:pt>
                <c:pt idx="220">
                  <c:v>45420</c:v>
                </c:pt>
                <c:pt idx="221">
                  <c:v>45421</c:v>
                </c:pt>
                <c:pt idx="222">
                  <c:v>45422</c:v>
                </c:pt>
                <c:pt idx="223">
                  <c:v>45423</c:v>
                </c:pt>
                <c:pt idx="224">
                  <c:v>45424</c:v>
                </c:pt>
                <c:pt idx="225">
                  <c:v>45425</c:v>
                </c:pt>
                <c:pt idx="226">
                  <c:v>45426</c:v>
                </c:pt>
                <c:pt idx="227">
                  <c:v>45427</c:v>
                </c:pt>
                <c:pt idx="228">
                  <c:v>45428</c:v>
                </c:pt>
                <c:pt idx="229">
                  <c:v>45429</c:v>
                </c:pt>
                <c:pt idx="230">
                  <c:v>45430</c:v>
                </c:pt>
                <c:pt idx="231">
                  <c:v>45431</c:v>
                </c:pt>
                <c:pt idx="232">
                  <c:v>45432</c:v>
                </c:pt>
                <c:pt idx="233">
                  <c:v>45433</c:v>
                </c:pt>
                <c:pt idx="234">
                  <c:v>45434</c:v>
                </c:pt>
                <c:pt idx="235">
                  <c:v>45435</c:v>
                </c:pt>
                <c:pt idx="236">
                  <c:v>45436</c:v>
                </c:pt>
                <c:pt idx="237">
                  <c:v>45437</c:v>
                </c:pt>
                <c:pt idx="238">
                  <c:v>45438</c:v>
                </c:pt>
                <c:pt idx="239">
                  <c:v>45439</c:v>
                </c:pt>
                <c:pt idx="240">
                  <c:v>45440</c:v>
                </c:pt>
                <c:pt idx="241">
                  <c:v>45441</c:v>
                </c:pt>
                <c:pt idx="242">
                  <c:v>45442</c:v>
                </c:pt>
                <c:pt idx="243">
                  <c:v>45443</c:v>
                </c:pt>
                <c:pt idx="244">
                  <c:v>45444</c:v>
                </c:pt>
                <c:pt idx="245">
                  <c:v>45445</c:v>
                </c:pt>
                <c:pt idx="246">
                  <c:v>45446</c:v>
                </c:pt>
                <c:pt idx="247">
                  <c:v>45447</c:v>
                </c:pt>
                <c:pt idx="248">
                  <c:v>45448</c:v>
                </c:pt>
                <c:pt idx="249">
                  <c:v>45449</c:v>
                </c:pt>
                <c:pt idx="250">
                  <c:v>45450</c:v>
                </c:pt>
                <c:pt idx="251">
                  <c:v>45451</c:v>
                </c:pt>
                <c:pt idx="252">
                  <c:v>45452</c:v>
                </c:pt>
                <c:pt idx="253">
                  <c:v>45453</c:v>
                </c:pt>
                <c:pt idx="254">
                  <c:v>45454</c:v>
                </c:pt>
                <c:pt idx="255">
                  <c:v>45455</c:v>
                </c:pt>
                <c:pt idx="256">
                  <c:v>45456</c:v>
                </c:pt>
                <c:pt idx="257">
                  <c:v>45457</c:v>
                </c:pt>
                <c:pt idx="258">
                  <c:v>45458</c:v>
                </c:pt>
                <c:pt idx="259">
                  <c:v>45459</c:v>
                </c:pt>
                <c:pt idx="260">
                  <c:v>45460</c:v>
                </c:pt>
                <c:pt idx="261">
                  <c:v>45461</c:v>
                </c:pt>
                <c:pt idx="262">
                  <c:v>45462</c:v>
                </c:pt>
                <c:pt idx="263">
                  <c:v>45463</c:v>
                </c:pt>
                <c:pt idx="264">
                  <c:v>45464</c:v>
                </c:pt>
                <c:pt idx="265">
                  <c:v>45465</c:v>
                </c:pt>
                <c:pt idx="266">
                  <c:v>45466</c:v>
                </c:pt>
                <c:pt idx="267">
                  <c:v>45467</c:v>
                </c:pt>
                <c:pt idx="268">
                  <c:v>45468</c:v>
                </c:pt>
                <c:pt idx="269">
                  <c:v>45469</c:v>
                </c:pt>
                <c:pt idx="270">
                  <c:v>45470</c:v>
                </c:pt>
                <c:pt idx="271">
                  <c:v>45471</c:v>
                </c:pt>
                <c:pt idx="272">
                  <c:v>45472</c:v>
                </c:pt>
                <c:pt idx="273">
                  <c:v>45473</c:v>
                </c:pt>
                <c:pt idx="274">
                  <c:v>45474</c:v>
                </c:pt>
                <c:pt idx="275">
                  <c:v>45475</c:v>
                </c:pt>
                <c:pt idx="276">
                  <c:v>45476</c:v>
                </c:pt>
                <c:pt idx="277">
                  <c:v>45477</c:v>
                </c:pt>
                <c:pt idx="278">
                  <c:v>45478</c:v>
                </c:pt>
                <c:pt idx="279">
                  <c:v>45479</c:v>
                </c:pt>
                <c:pt idx="280">
                  <c:v>45480</c:v>
                </c:pt>
                <c:pt idx="281">
                  <c:v>45481</c:v>
                </c:pt>
                <c:pt idx="282">
                  <c:v>45482</c:v>
                </c:pt>
                <c:pt idx="283">
                  <c:v>45483</c:v>
                </c:pt>
                <c:pt idx="284">
                  <c:v>45484</c:v>
                </c:pt>
                <c:pt idx="285">
                  <c:v>45485</c:v>
                </c:pt>
                <c:pt idx="286">
                  <c:v>45486</c:v>
                </c:pt>
                <c:pt idx="287">
                  <c:v>45487</c:v>
                </c:pt>
                <c:pt idx="288">
                  <c:v>45488</c:v>
                </c:pt>
                <c:pt idx="289">
                  <c:v>45489</c:v>
                </c:pt>
                <c:pt idx="290">
                  <c:v>45490</c:v>
                </c:pt>
                <c:pt idx="291">
                  <c:v>45491</c:v>
                </c:pt>
                <c:pt idx="292">
                  <c:v>45492</c:v>
                </c:pt>
                <c:pt idx="293">
                  <c:v>45493</c:v>
                </c:pt>
                <c:pt idx="294">
                  <c:v>45494</c:v>
                </c:pt>
                <c:pt idx="295">
                  <c:v>45495</c:v>
                </c:pt>
                <c:pt idx="296">
                  <c:v>45496</c:v>
                </c:pt>
                <c:pt idx="297">
                  <c:v>45497</c:v>
                </c:pt>
                <c:pt idx="298">
                  <c:v>45498</c:v>
                </c:pt>
                <c:pt idx="299">
                  <c:v>45499</c:v>
                </c:pt>
                <c:pt idx="300">
                  <c:v>45500</c:v>
                </c:pt>
                <c:pt idx="301">
                  <c:v>45501</c:v>
                </c:pt>
                <c:pt idx="302">
                  <c:v>45502</c:v>
                </c:pt>
                <c:pt idx="303">
                  <c:v>45503</c:v>
                </c:pt>
                <c:pt idx="304">
                  <c:v>45504</c:v>
                </c:pt>
                <c:pt idx="305">
                  <c:v>45505</c:v>
                </c:pt>
                <c:pt idx="306">
                  <c:v>45506</c:v>
                </c:pt>
                <c:pt idx="307">
                  <c:v>45507</c:v>
                </c:pt>
                <c:pt idx="308">
                  <c:v>45508</c:v>
                </c:pt>
                <c:pt idx="309">
                  <c:v>45509</c:v>
                </c:pt>
                <c:pt idx="310">
                  <c:v>45510</c:v>
                </c:pt>
                <c:pt idx="311">
                  <c:v>45511</c:v>
                </c:pt>
                <c:pt idx="312">
                  <c:v>45512</c:v>
                </c:pt>
                <c:pt idx="313">
                  <c:v>45513</c:v>
                </c:pt>
                <c:pt idx="314">
                  <c:v>45514</c:v>
                </c:pt>
                <c:pt idx="315">
                  <c:v>45515</c:v>
                </c:pt>
                <c:pt idx="316">
                  <c:v>45516</c:v>
                </c:pt>
                <c:pt idx="317">
                  <c:v>45517</c:v>
                </c:pt>
                <c:pt idx="318">
                  <c:v>45518</c:v>
                </c:pt>
                <c:pt idx="319">
                  <c:v>45519</c:v>
                </c:pt>
                <c:pt idx="320">
                  <c:v>45520</c:v>
                </c:pt>
                <c:pt idx="321">
                  <c:v>45521</c:v>
                </c:pt>
                <c:pt idx="322">
                  <c:v>45522</c:v>
                </c:pt>
                <c:pt idx="323">
                  <c:v>45523</c:v>
                </c:pt>
                <c:pt idx="324">
                  <c:v>45524</c:v>
                </c:pt>
                <c:pt idx="325">
                  <c:v>45525</c:v>
                </c:pt>
                <c:pt idx="326">
                  <c:v>45526</c:v>
                </c:pt>
                <c:pt idx="327">
                  <c:v>45527</c:v>
                </c:pt>
                <c:pt idx="328">
                  <c:v>45528</c:v>
                </c:pt>
                <c:pt idx="329">
                  <c:v>45529</c:v>
                </c:pt>
                <c:pt idx="330">
                  <c:v>45530</c:v>
                </c:pt>
                <c:pt idx="331">
                  <c:v>45531</c:v>
                </c:pt>
                <c:pt idx="332">
                  <c:v>45532</c:v>
                </c:pt>
                <c:pt idx="333">
                  <c:v>45533</c:v>
                </c:pt>
                <c:pt idx="334">
                  <c:v>45534</c:v>
                </c:pt>
                <c:pt idx="335">
                  <c:v>45535</c:v>
                </c:pt>
                <c:pt idx="336">
                  <c:v>45536</c:v>
                </c:pt>
                <c:pt idx="337">
                  <c:v>45537</c:v>
                </c:pt>
                <c:pt idx="338">
                  <c:v>45538</c:v>
                </c:pt>
                <c:pt idx="339">
                  <c:v>45539</c:v>
                </c:pt>
                <c:pt idx="340">
                  <c:v>45540</c:v>
                </c:pt>
                <c:pt idx="341">
                  <c:v>45541</c:v>
                </c:pt>
                <c:pt idx="342">
                  <c:v>45542</c:v>
                </c:pt>
                <c:pt idx="343">
                  <c:v>45543</c:v>
                </c:pt>
                <c:pt idx="344">
                  <c:v>45544</c:v>
                </c:pt>
                <c:pt idx="345">
                  <c:v>45545</c:v>
                </c:pt>
                <c:pt idx="346">
                  <c:v>45546</c:v>
                </c:pt>
                <c:pt idx="347">
                  <c:v>45547</c:v>
                </c:pt>
                <c:pt idx="348">
                  <c:v>45548</c:v>
                </c:pt>
                <c:pt idx="349">
                  <c:v>45549</c:v>
                </c:pt>
                <c:pt idx="350">
                  <c:v>45550</c:v>
                </c:pt>
                <c:pt idx="351">
                  <c:v>45551</c:v>
                </c:pt>
                <c:pt idx="352">
                  <c:v>45552</c:v>
                </c:pt>
                <c:pt idx="353">
                  <c:v>45553</c:v>
                </c:pt>
                <c:pt idx="354">
                  <c:v>45554</c:v>
                </c:pt>
                <c:pt idx="355">
                  <c:v>45555</c:v>
                </c:pt>
                <c:pt idx="356">
                  <c:v>45556</c:v>
                </c:pt>
                <c:pt idx="357">
                  <c:v>45557</c:v>
                </c:pt>
                <c:pt idx="358">
                  <c:v>45558</c:v>
                </c:pt>
                <c:pt idx="359">
                  <c:v>45559</c:v>
                </c:pt>
                <c:pt idx="360">
                  <c:v>45560</c:v>
                </c:pt>
                <c:pt idx="361">
                  <c:v>45561</c:v>
                </c:pt>
                <c:pt idx="362">
                  <c:v>45562</c:v>
                </c:pt>
                <c:pt idx="363">
                  <c:v>45563</c:v>
                </c:pt>
                <c:pt idx="364">
                  <c:v>45564</c:v>
                </c:pt>
                <c:pt idx="365">
                  <c:v>45565</c:v>
                </c:pt>
                <c:pt idx="366">
                  <c:v>45566</c:v>
                </c:pt>
                <c:pt idx="367">
                  <c:v>45567</c:v>
                </c:pt>
                <c:pt idx="368">
                  <c:v>45568</c:v>
                </c:pt>
                <c:pt idx="369">
                  <c:v>45569</c:v>
                </c:pt>
                <c:pt idx="370">
                  <c:v>45570</c:v>
                </c:pt>
                <c:pt idx="371">
                  <c:v>45571</c:v>
                </c:pt>
                <c:pt idx="372">
                  <c:v>45572</c:v>
                </c:pt>
                <c:pt idx="373">
                  <c:v>45573</c:v>
                </c:pt>
                <c:pt idx="374">
                  <c:v>45574</c:v>
                </c:pt>
                <c:pt idx="375">
                  <c:v>45575</c:v>
                </c:pt>
                <c:pt idx="376">
                  <c:v>45576</c:v>
                </c:pt>
                <c:pt idx="377">
                  <c:v>45577</c:v>
                </c:pt>
                <c:pt idx="378">
                  <c:v>45578</c:v>
                </c:pt>
                <c:pt idx="379">
                  <c:v>45579</c:v>
                </c:pt>
                <c:pt idx="380">
                  <c:v>45580</c:v>
                </c:pt>
                <c:pt idx="381">
                  <c:v>45581</c:v>
                </c:pt>
                <c:pt idx="382">
                  <c:v>45582</c:v>
                </c:pt>
                <c:pt idx="383">
                  <c:v>45583</c:v>
                </c:pt>
                <c:pt idx="384">
                  <c:v>45584</c:v>
                </c:pt>
                <c:pt idx="385">
                  <c:v>45585</c:v>
                </c:pt>
                <c:pt idx="386">
                  <c:v>45586</c:v>
                </c:pt>
                <c:pt idx="387">
                  <c:v>45587</c:v>
                </c:pt>
                <c:pt idx="388">
                  <c:v>45588</c:v>
                </c:pt>
                <c:pt idx="389">
                  <c:v>45589</c:v>
                </c:pt>
                <c:pt idx="390">
                  <c:v>45590</c:v>
                </c:pt>
                <c:pt idx="391">
                  <c:v>45591</c:v>
                </c:pt>
                <c:pt idx="392">
                  <c:v>45592</c:v>
                </c:pt>
                <c:pt idx="393">
                  <c:v>45593</c:v>
                </c:pt>
                <c:pt idx="394">
                  <c:v>45594</c:v>
                </c:pt>
                <c:pt idx="395">
                  <c:v>45595</c:v>
                </c:pt>
              </c:numCache>
            </c:numRef>
          </c:cat>
          <c:val>
            <c:numRef>
              <c:f>'Dataset (2) - denní data'!$F$8:$F$403</c:f>
              <c:numCache>
                <c:formatCode>General</c:formatCode>
                <c:ptCount val="3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0B-46F0-873B-B02E16DF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124784"/>
        <c:axId val="2044124368"/>
      </c:lineChart>
      <c:dateAx>
        <c:axId val="2044125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4123120"/>
        <c:crosses val="autoZero"/>
        <c:auto val="1"/>
        <c:lblOffset val="100"/>
        <c:baseTimeUnit val="days"/>
      </c:dateAx>
      <c:valAx>
        <c:axId val="2044123120"/>
        <c:scaling>
          <c:orientation val="minMax"/>
          <c:max val="33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chemeClr val="tx1"/>
                    </a:solidFill>
                  </a:rPr>
                  <a:t>Kapacita</a:t>
                </a:r>
                <a:r>
                  <a:rPr lang="cs-CZ" b="1" baseline="0">
                    <a:solidFill>
                      <a:schemeClr val="tx1"/>
                    </a:solidFill>
                  </a:rPr>
                  <a:t> zásobníků (mil. m3) </a:t>
                </a:r>
                <a:endParaRPr lang="cs-CZ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4125200"/>
        <c:crosses val="autoZero"/>
        <c:crossBetween val="between"/>
      </c:valAx>
      <c:valAx>
        <c:axId val="204412436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chemeClr val="tx1"/>
                    </a:solidFill>
                  </a:rPr>
                  <a:t>Denní spotřeba</a:t>
                </a:r>
                <a:r>
                  <a:rPr lang="cs-CZ" b="1" baseline="0">
                    <a:solidFill>
                      <a:schemeClr val="tx1"/>
                    </a:solidFill>
                  </a:rPr>
                  <a:t> (mil. m3) </a:t>
                </a:r>
                <a:endParaRPr lang="cs-CZ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4124784"/>
        <c:crosses val="max"/>
        <c:crossBetween val="between"/>
      </c:valAx>
      <c:dateAx>
        <c:axId val="2044124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4124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15</xdr:row>
      <xdr:rowOff>38100</xdr:rowOff>
    </xdr:from>
    <xdr:to>
      <xdr:col>6</xdr:col>
      <xdr:colOff>546100</xdr:colOff>
      <xdr:row>16</xdr:row>
      <xdr:rowOff>730250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A6E3FE-AC78-B043-7F5A-C0BB908FB8DC}"/>
            </a:ext>
          </a:extLst>
        </xdr:cNvPr>
        <xdr:cNvSpPr txBox="1"/>
      </xdr:nvSpPr>
      <xdr:spPr>
        <a:xfrm>
          <a:off x="177800" y="2311400"/>
          <a:ext cx="727710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Model byl vypracován pro případovou studii</a:t>
          </a:r>
          <a:r>
            <a:rPr lang="cs-CZ" sz="800" baseline="0"/>
            <a:t> v předmětu MVEB 5093 a </a:t>
          </a:r>
          <a:r>
            <a:rPr lang="cs-CZ" sz="800"/>
            <a:t>slouží k základní ilustraci spotřeby</a:t>
          </a:r>
          <a:r>
            <a:rPr lang="cs-CZ" sz="800" baseline="0"/>
            <a:t> zemního plynu na straně spotřebitelů a vyhodnocení dopadů opatření, jejichž cílem je dosáhnout co největších úspor v případě výpadku dodávek plynu do země. </a:t>
          </a:r>
        </a:p>
        <a:p>
          <a:endParaRPr lang="cs-CZ" sz="800" baseline="0"/>
        </a:p>
        <a:p>
          <a:r>
            <a:rPr lang="cs-CZ" sz="800" baseline="0"/>
            <a:t>Model obsahuje měsíční a denní data o spotřebě plynu. Data jsou stažena z veřejně dosupných datatbází a nebo uměle namodelovány, tak aby byly v souladu s účelem modelu. </a:t>
          </a:r>
          <a:endParaRPr lang="cs-CZ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561973</xdr:colOff>
      <xdr:row>5</xdr:row>
      <xdr:rowOff>56242</xdr:rowOff>
    </xdr:from>
    <xdr:to>
      <xdr:col>19</xdr:col>
      <xdr:colOff>611413</xdr:colOff>
      <xdr:row>22</xdr:row>
      <xdr:rowOff>65314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28</xdr:col>
      <xdr:colOff>277380</xdr:colOff>
      <xdr:row>25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C47F3F-A0F6-E935-2713-20EB01AEFDAA}"/>
            </a:ext>
          </a:extLst>
        </xdr:cNvPr>
        <xdr:cNvSpPr txBox="1"/>
      </xdr:nvSpPr>
      <xdr:spPr>
        <a:xfrm>
          <a:off x="26687607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8</xdr:col>
      <xdr:colOff>546100</xdr:colOff>
      <xdr:row>25</xdr:row>
      <xdr:rowOff>53399</xdr:rowOff>
    </xdr:from>
    <xdr:to>
      <xdr:col>19</xdr:col>
      <xdr:colOff>546100</xdr:colOff>
      <xdr:row>49</xdr:row>
      <xdr:rowOff>4057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C5221F-275B-4184-9350-F91D48106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-1</xdr:colOff>
      <xdr:row>31</xdr:row>
      <xdr:rowOff>87921</xdr:rowOff>
    </xdr:from>
    <xdr:to>
      <xdr:col>8</xdr:col>
      <xdr:colOff>0</xdr:colOff>
      <xdr:row>37</xdr:row>
      <xdr:rowOff>19538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852DB88-59F3-D306-9797-ADFBCA71F737}"/>
            </a:ext>
          </a:extLst>
        </xdr:cNvPr>
        <xdr:cNvSpPr/>
      </xdr:nvSpPr>
      <xdr:spPr>
        <a:xfrm>
          <a:off x="199215" y="5242627"/>
          <a:ext cx="10595785" cy="90279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200" b="1">
              <a:solidFill>
                <a:schemeClr val="tx1"/>
              </a:solidFill>
            </a:rPr>
            <a:t>Cíle nástroje:</a:t>
          </a:r>
          <a:r>
            <a:rPr lang="cs-CZ" sz="1200" b="1" baseline="0">
              <a:solidFill>
                <a:schemeClr val="tx1"/>
              </a:solidFill>
            </a:rPr>
            <a:t> </a:t>
          </a:r>
        </a:p>
        <a:p>
          <a:pPr algn="l"/>
          <a:r>
            <a:rPr lang="cs-CZ" sz="1200" baseline="0">
              <a:solidFill>
                <a:schemeClr val="tx1"/>
              </a:solidFill>
            </a:rPr>
            <a:t>1) Posoudit profil spotřeby zemního plynu v zemi a vymezit kritická období </a:t>
          </a:r>
        </a:p>
        <a:p>
          <a:pPr algn="l"/>
          <a:r>
            <a:rPr lang="cs-CZ" sz="1200" baseline="0">
              <a:solidFill>
                <a:schemeClr val="tx1"/>
              </a:solidFill>
            </a:rPr>
            <a:t>2) Najít takovou míru opatření, která pomůže snížit spotřebu plynu, tak aby plyn v zásobníkách vystačil na překlenutí kritického období. </a:t>
          </a:r>
        </a:p>
        <a:p>
          <a:pPr algn="l"/>
          <a:r>
            <a:rPr lang="cs-CZ" sz="1200" baseline="0">
              <a:solidFill>
                <a:schemeClr val="tx1"/>
              </a:solidFill>
            </a:rPr>
            <a:t>3) Posoudit </a:t>
          </a:r>
          <a:r>
            <a:rPr lang="en-US" sz="1200" baseline="0">
              <a:solidFill>
                <a:schemeClr val="tx1"/>
              </a:solidFill>
            </a:rPr>
            <a:t>schopnost </a:t>
          </a:r>
          <a:r>
            <a:rPr lang="cs-CZ" sz="1200" baseline="0">
              <a:solidFill>
                <a:schemeClr val="tx1"/>
              </a:solidFill>
            </a:rPr>
            <a:t>vymahatelnosti a rizik opatření v jednotlivých sektorech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122239</xdr:colOff>
      <xdr:row>2</xdr:row>
      <xdr:rowOff>0</xdr:rowOff>
    </xdr:from>
    <xdr:to>
      <xdr:col>20</xdr:col>
      <xdr:colOff>684609</xdr:colOff>
      <xdr:row>3</xdr:row>
      <xdr:rowOff>132160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940DAB-23E0-79BD-7F8F-C35E05F914A4}"/>
            </a:ext>
          </a:extLst>
        </xdr:cNvPr>
        <xdr:cNvSpPr/>
      </xdr:nvSpPr>
      <xdr:spPr>
        <a:xfrm>
          <a:off x="122239" y="396875"/>
          <a:ext cx="15197136" cy="2909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 i="1">
              <a:solidFill>
                <a:srgbClr val="002060"/>
              </a:solidFill>
            </a:rPr>
            <a:t>Roční data</a:t>
          </a:r>
          <a:r>
            <a:rPr lang="cs-CZ" sz="1400" b="1" i="1" baseline="0">
              <a:solidFill>
                <a:srgbClr val="002060"/>
              </a:solidFill>
            </a:rPr>
            <a:t> </a:t>
          </a:r>
          <a:r>
            <a:rPr lang="cs-CZ" sz="1400" b="1" i="1">
              <a:solidFill>
                <a:srgbClr val="002060"/>
              </a:solidFill>
            </a:rPr>
            <a:t>jsou důležitá</a:t>
          </a:r>
          <a:r>
            <a:rPr lang="cs-CZ" sz="1400" b="1" i="1" baseline="0">
              <a:solidFill>
                <a:srgbClr val="002060"/>
              </a:solidFill>
            </a:rPr>
            <a:t> k pochopení toho, jak funguje spotřeba a zásobnování plynem v zemi a její rozložení. V ČR tato data sbírá a publikuje Energetický Regulační Úřad.  </a:t>
          </a:r>
          <a:endParaRPr lang="cs-CZ" sz="1400" b="1" i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138266</xdr:colOff>
      <xdr:row>2</xdr:row>
      <xdr:rowOff>30726</xdr:rowOff>
    </xdr:from>
    <xdr:to>
      <xdr:col>12</xdr:col>
      <xdr:colOff>3225</xdr:colOff>
      <xdr:row>3</xdr:row>
      <xdr:rowOff>134106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F105FD-E01B-4333-BE97-1A8165EC3344}"/>
            </a:ext>
          </a:extLst>
        </xdr:cNvPr>
        <xdr:cNvSpPr/>
      </xdr:nvSpPr>
      <xdr:spPr>
        <a:xfrm>
          <a:off x="138266" y="460887"/>
          <a:ext cx="15197136" cy="2877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 i="1">
              <a:solidFill>
                <a:srgbClr val="002060"/>
              </a:solidFill>
            </a:rPr>
            <a:t>Denní</a:t>
          </a:r>
          <a:r>
            <a:rPr lang="cs-CZ" sz="1400" b="1" i="1" baseline="0">
              <a:solidFill>
                <a:srgbClr val="002060"/>
              </a:solidFill>
            </a:rPr>
            <a:t> data jsou důležitá pro provádění přesných výpočtů a dopadů navrhovaných opatření. </a:t>
          </a:r>
          <a:endParaRPr lang="cs-CZ" sz="1400" b="1" i="1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-1</xdr:colOff>
      <xdr:row>57</xdr:row>
      <xdr:rowOff>61451</xdr:rowOff>
    </xdr:from>
    <xdr:to>
      <xdr:col>8</xdr:col>
      <xdr:colOff>1567016</xdr:colOff>
      <xdr:row>59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5B39437-D3EF-0C32-8C8D-5E99BA6ED37B}"/>
            </a:ext>
          </a:extLst>
        </xdr:cNvPr>
        <xdr:cNvSpPr/>
      </xdr:nvSpPr>
      <xdr:spPr>
        <a:xfrm>
          <a:off x="10375080" y="9862983"/>
          <a:ext cx="1567017" cy="276533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Začátek topné sezóny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004E-FC3A-4C2C-B4E7-9DB147A9022D}">
  <sheetPr>
    <tabColor theme="1" tint="0.499984740745262"/>
  </sheetPr>
  <dimension ref="A1:I17"/>
  <sheetViews>
    <sheetView showGridLines="0" workbookViewId="0">
      <selection activeCell="F7" sqref="F7"/>
    </sheetView>
  </sheetViews>
  <sheetFormatPr defaultColWidth="0" defaultRowHeight="14.5" zeroHeight="1" x14ac:dyDescent="0.35"/>
  <cols>
    <col min="1" max="1" width="1.81640625" customWidth="1"/>
    <col min="2" max="2" width="1.54296875" customWidth="1"/>
    <col min="3" max="3" width="8.7265625" customWidth="1"/>
    <col min="4" max="4" width="1.90625" customWidth="1"/>
    <col min="5" max="5" width="8.7265625" customWidth="1"/>
    <col min="6" max="6" width="76.1796875" customWidth="1"/>
    <col min="7" max="7" width="8.7265625" customWidth="1"/>
    <col min="8" max="8" width="0.90625" customWidth="1"/>
    <col min="9" max="9" width="1.36328125" customWidth="1"/>
    <col min="10" max="16384" width="8.7265625" hidden="1"/>
  </cols>
  <sheetData>
    <row r="1" spans="1:8" x14ac:dyDescent="0.35">
      <c r="A1" s="103"/>
      <c r="B1" s="103"/>
      <c r="C1" s="103"/>
      <c r="D1" s="103"/>
      <c r="E1" s="103"/>
      <c r="F1" s="103"/>
      <c r="G1" s="103"/>
    </row>
    <row r="2" spans="1:8" ht="6.5" customHeight="1" x14ac:dyDescent="0.35">
      <c r="A2" s="103"/>
      <c r="B2" s="109"/>
      <c r="C2" s="109"/>
      <c r="D2" s="109"/>
      <c r="E2" s="109"/>
      <c r="F2" s="109"/>
      <c r="G2" s="109"/>
    </row>
    <row r="3" spans="1:8" ht="21" x14ac:dyDescent="0.35">
      <c r="A3" s="103"/>
      <c r="B3" s="109"/>
      <c r="C3" s="110" t="s">
        <v>118</v>
      </c>
      <c r="D3" s="109"/>
      <c r="E3" s="109"/>
      <c r="F3" s="109"/>
      <c r="G3" s="109"/>
    </row>
    <row r="4" spans="1:8" ht="7.5" customHeight="1" x14ac:dyDescent="0.35">
      <c r="A4" s="103"/>
      <c r="B4" s="109"/>
      <c r="C4" s="111"/>
      <c r="D4" s="109"/>
      <c r="E4" s="109"/>
      <c r="F4" s="109"/>
      <c r="G4" s="109"/>
    </row>
    <row r="5" spans="1:8" ht="5.5" customHeight="1" x14ac:dyDescent="0.35">
      <c r="A5" s="103"/>
      <c r="B5" s="103"/>
      <c r="C5" s="112"/>
      <c r="D5" s="112"/>
      <c r="E5" s="112"/>
      <c r="F5" s="112"/>
      <c r="G5" s="112"/>
      <c r="H5" s="113"/>
    </row>
    <row r="6" spans="1:8" ht="5" customHeight="1" x14ac:dyDescent="0.35">
      <c r="A6" s="103"/>
      <c r="B6" s="103"/>
      <c r="C6" s="103"/>
      <c r="D6" s="103"/>
      <c r="E6" s="103"/>
      <c r="F6" s="103"/>
      <c r="G6" s="103"/>
    </row>
    <row r="7" spans="1:8" x14ac:dyDescent="0.35">
      <c r="A7" s="103"/>
      <c r="B7" s="103"/>
      <c r="C7" s="116" t="s">
        <v>119</v>
      </c>
      <c r="D7" s="103"/>
      <c r="E7" s="103"/>
      <c r="F7" s="103"/>
      <c r="G7" s="103"/>
    </row>
    <row r="8" spans="1:8" ht="8" customHeight="1" x14ac:dyDescent="0.35">
      <c r="A8" s="103"/>
      <c r="B8" s="103"/>
      <c r="E8" s="104"/>
      <c r="F8" s="103"/>
      <c r="G8" s="103"/>
    </row>
    <row r="9" spans="1:8" ht="15.5" x14ac:dyDescent="0.35">
      <c r="A9" s="103"/>
      <c r="B9" s="103"/>
      <c r="C9" s="115" t="s">
        <v>114</v>
      </c>
      <c r="D9" s="103"/>
      <c r="E9" s="103"/>
      <c r="F9" s="103"/>
      <c r="G9" s="103"/>
    </row>
    <row r="10" spans="1:8" ht="6.5" customHeight="1" x14ac:dyDescent="0.35">
      <c r="A10" s="103"/>
      <c r="B10" s="103"/>
      <c r="C10" s="103"/>
      <c r="D10" s="103"/>
      <c r="E10" s="103"/>
      <c r="F10" s="103"/>
      <c r="G10" s="103"/>
    </row>
    <row r="11" spans="1:8" ht="10" customHeight="1" x14ac:dyDescent="0.35">
      <c r="A11" s="103"/>
      <c r="B11" s="103"/>
      <c r="C11" s="114"/>
      <c r="D11" s="103"/>
      <c r="E11" s="105" t="s">
        <v>115</v>
      </c>
      <c r="F11" s="103"/>
      <c r="G11" s="103"/>
    </row>
    <row r="12" spans="1:8" ht="10" customHeight="1" x14ac:dyDescent="0.35">
      <c r="A12" s="103"/>
      <c r="B12" s="103"/>
      <c r="C12" s="106"/>
      <c r="D12" s="103"/>
      <c r="E12" s="120" t="s">
        <v>116</v>
      </c>
      <c r="F12" s="120"/>
      <c r="G12" s="120"/>
    </row>
    <row r="13" spans="1:8" ht="10" customHeight="1" x14ac:dyDescent="0.35">
      <c r="A13" s="103"/>
      <c r="B13" s="103"/>
      <c r="C13" s="107"/>
      <c r="D13" s="103"/>
      <c r="E13" s="120"/>
      <c r="F13" s="120"/>
      <c r="G13" s="120"/>
    </row>
    <row r="14" spans="1:8" x14ac:dyDescent="0.35">
      <c r="A14" s="103"/>
      <c r="B14" s="103"/>
      <c r="C14" s="103"/>
      <c r="D14" s="103"/>
      <c r="E14" s="103"/>
      <c r="F14" s="103"/>
      <c r="G14" s="103"/>
    </row>
    <row r="15" spans="1:8" ht="15.5" x14ac:dyDescent="0.35">
      <c r="A15" s="103"/>
      <c r="B15" s="103"/>
      <c r="C15" s="115" t="s">
        <v>117</v>
      </c>
      <c r="D15" s="103"/>
      <c r="E15" s="103"/>
      <c r="F15" s="103"/>
      <c r="G15" s="103"/>
    </row>
    <row r="16" spans="1:8" x14ac:dyDescent="0.35">
      <c r="A16" s="103"/>
      <c r="B16" s="103"/>
      <c r="C16" s="103"/>
      <c r="D16" s="103"/>
      <c r="E16" s="103"/>
      <c r="F16" s="103"/>
      <c r="G16" s="103"/>
    </row>
    <row r="17" spans="1:7" ht="66" customHeight="1" x14ac:dyDescent="0.35">
      <c r="A17" s="103"/>
      <c r="B17" s="103"/>
      <c r="C17" s="121"/>
      <c r="D17" s="121"/>
      <c r="E17" s="121"/>
      <c r="F17" s="108"/>
      <c r="G17" s="108"/>
    </row>
  </sheetData>
  <mergeCells count="2">
    <mergeCell ref="E12:G13"/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36F9-474A-4231-B7F1-B0B1ADC5E719}">
  <sheetPr>
    <tabColor rgb="FF00B050"/>
  </sheetPr>
  <dimension ref="A1:U74"/>
  <sheetViews>
    <sheetView showGridLines="0" tabSelected="1" topLeftCell="A4" zoomScale="51" zoomScaleNormal="71" workbookViewId="0">
      <selection activeCell="F12" sqref="F12"/>
    </sheetView>
  </sheetViews>
  <sheetFormatPr defaultColWidth="0" defaultRowHeight="13" zeroHeight="1" x14ac:dyDescent="0.3"/>
  <cols>
    <col min="1" max="1" width="2.81640625" style="1" customWidth="1"/>
    <col min="2" max="2" width="26.6328125" style="1" bestFit="1" customWidth="1"/>
    <col min="3" max="8" width="20.81640625" style="1" customWidth="1"/>
    <col min="9" max="9" width="8.81640625" style="1" customWidth="1"/>
    <col min="10" max="10" width="36.81640625" style="1" bestFit="1" customWidth="1"/>
    <col min="11" max="11" width="16" style="1" bestFit="1" customWidth="1"/>
    <col min="12" max="12" width="10.08984375" style="1" bestFit="1" customWidth="1"/>
    <col min="13" max="13" width="13.08984375" style="1" bestFit="1" customWidth="1"/>
    <col min="14" max="14" width="9.90625" style="1" customWidth="1"/>
    <col min="15" max="15" width="13.1796875" style="1" customWidth="1"/>
    <col min="16" max="21" width="8.81640625" style="1" customWidth="1"/>
    <col min="22" max="16384" width="8.81640625" style="1" hidden="1"/>
  </cols>
  <sheetData>
    <row r="1" spans="2:20" x14ac:dyDescent="0.3"/>
    <row r="2" spans="2:20" ht="18.5" x14ac:dyDescent="0.45">
      <c r="B2" s="60" t="s">
        <v>90</v>
      </c>
      <c r="C2" s="59"/>
      <c r="D2" s="59"/>
      <c r="E2" s="59"/>
      <c r="F2" s="59"/>
      <c r="G2" s="59"/>
      <c r="H2" s="59"/>
      <c r="J2" s="60" t="s">
        <v>93</v>
      </c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2:20" x14ac:dyDescent="0.3"/>
    <row r="4" spans="2:20" ht="15.5" x14ac:dyDescent="0.35">
      <c r="B4" s="61" t="s">
        <v>103</v>
      </c>
      <c r="C4" s="92"/>
      <c r="D4" s="92"/>
      <c r="E4" s="92"/>
      <c r="F4" s="92"/>
      <c r="G4" s="92"/>
      <c r="H4" s="92"/>
      <c r="J4" s="61" t="s">
        <v>122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7" customHeight="1" x14ac:dyDescent="0.3"/>
    <row r="6" spans="2:20" x14ac:dyDescent="0.3">
      <c r="B6" s="68" t="s">
        <v>123</v>
      </c>
      <c r="C6" s="91"/>
      <c r="D6" s="96">
        <v>0.7</v>
      </c>
      <c r="S6" s="93" t="s">
        <v>105</v>
      </c>
    </row>
    <row r="7" spans="2:20" x14ac:dyDescent="0.3">
      <c r="S7" s="94">
        <f>SUM('Dataset (2) - denní data'!H8:H403)</f>
        <v>5805.7655609227841</v>
      </c>
      <c r="T7" s="86" t="s">
        <v>104</v>
      </c>
    </row>
    <row r="8" spans="2:20" ht="15.5" x14ac:dyDescent="0.35">
      <c r="B8" s="61" t="s">
        <v>91</v>
      </c>
      <c r="C8" s="2"/>
      <c r="D8" s="2"/>
      <c r="E8" s="2"/>
      <c r="F8" s="2"/>
      <c r="G8" s="2"/>
      <c r="H8" s="2"/>
    </row>
    <row r="9" spans="2:20" ht="5.4" customHeight="1" x14ac:dyDescent="0.3">
      <c r="B9" s="58"/>
      <c r="J9" s="58"/>
    </row>
    <row r="10" spans="2:20" ht="13.5" customHeight="1" x14ac:dyDescent="0.3">
      <c r="B10" s="23" t="s">
        <v>55</v>
      </c>
      <c r="C10" s="24" t="s">
        <v>79</v>
      </c>
      <c r="D10" s="24" t="s">
        <v>80</v>
      </c>
      <c r="E10" s="24" t="s">
        <v>82</v>
      </c>
      <c r="F10" s="24" t="s">
        <v>56</v>
      </c>
      <c r="G10" s="24" t="s">
        <v>81</v>
      </c>
      <c r="H10" s="24" t="s">
        <v>21</v>
      </c>
      <c r="J10" s="10"/>
      <c r="K10" s="10"/>
      <c r="L10" s="10"/>
      <c r="M10" s="10"/>
      <c r="N10" s="10"/>
      <c r="O10" s="10"/>
    </row>
    <row r="11" spans="2:20" x14ac:dyDescent="0.3">
      <c r="B11" s="23" t="s">
        <v>57</v>
      </c>
      <c r="C11" s="97">
        <v>0</v>
      </c>
      <c r="D11" s="97">
        <v>0</v>
      </c>
      <c r="E11" s="97">
        <v>0</v>
      </c>
      <c r="F11" s="97">
        <v>0.5</v>
      </c>
      <c r="G11" s="97">
        <v>0</v>
      </c>
      <c r="H11" s="97">
        <v>0</v>
      </c>
      <c r="J11" s="13"/>
      <c r="K11" s="11"/>
      <c r="L11" s="11"/>
      <c r="M11" s="11"/>
      <c r="N11" s="11"/>
      <c r="O11" s="11"/>
    </row>
    <row r="12" spans="2:20" x14ac:dyDescent="0.3">
      <c r="B12" s="23" t="s">
        <v>58</v>
      </c>
      <c r="C12" s="97">
        <v>0.5</v>
      </c>
      <c r="D12" s="97">
        <v>0.4</v>
      </c>
      <c r="E12" s="97">
        <v>0.5</v>
      </c>
      <c r="F12" s="97">
        <v>0.2</v>
      </c>
      <c r="G12" s="97">
        <v>0</v>
      </c>
      <c r="H12" s="97">
        <v>0</v>
      </c>
      <c r="J12" s="13"/>
      <c r="K12" s="12"/>
      <c r="L12" s="12"/>
      <c r="M12" s="12"/>
      <c r="N12" s="12"/>
      <c r="O12" s="14"/>
    </row>
    <row r="13" spans="2:20" x14ac:dyDescent="0.3">
      <c r="B13" s="23" t="s">
        <v>59</v>
      </c>
      <c r="C13" s="97">
        <v>0.8</v>
      </c>
      <c r="D13" s="97">
        <v>0.4</v>
      </c>
      <c r="E13" s="97">
        <v>0</v>
      </c>
      <c r="F13" s="97">
        <v>0.2</v>
      </c>
      <c r="G13" s="97">
        <v>0</v>
      </c>
      <c r="H13" s="97">
        <v>0</v>
      </c>
      <c r="J13" s="13"/>
      <c r="K13" s="12"/>
      <c r="L13" s="12"/>
      <c r="M13" s="12"/>
      <c r="N13" s="12"/>
      <c r="O13" s="15"/>
    </row>
    <row r="14" spans="2:20" hidden="1" x14ac:dyDescent="0.3">
      <c r="B14" s="23" t="s">
        <v>60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J14" s="13"/>
      <c r="K14" s="12"/>
      <c r="L14" s="12"/>
      <c r="M14" s="12"/>
      <c r="N14" s="12"/>
      <c r="O14" s="15"/>
    </row>
    <row r="15" spans="2:20" x14ac:dyDescent="0.3">
      <c r="B15" s="68" t="s">
        <v>83</v>
      </c>
      <c r="C15" s="29">
        <f t="shared" ref="C15:H15" si="0">SUM(C11:C14)</f>
        <v>1.3</v>
      </c>
      <c r="D15" s="29">
        <f t="shared" si="0"/>
        <v>0.8</v>
      </c>
      <c r="E15" s="29">
        <f t="shared" si="0"/>
        <v>0.5</v>
      </c>
      <c r="F15" s="29">
        <f t="shared" si="0"/>
        <v>0.89999999999999991</v>
      </c>
      <c r="G15" s="29">
        <f t="shared" si="0"/>
        <v>0</v>
      </c>
      <c r="H15" s="29">
        <f t="shared" si="0"/>
        <v>0</v>
      </c>
      <c r="J15" s="13"/>
      <c r="K15" s="12"/>
      <c r="L15" s="12"/>
      <c r="M15" s="12"/>
      <c r="N15" s="12"/>
      <c r="O15" s="15"/>
    </row>
    <row r="16" spans="2:20" x14ac:dyDescent="0.3">
      <c r="B16" s="68" t="s">
        <v>87</v>
      </c>
      <c r="C16" s="129">
        <v>0</v>
      </c>
      <c r="D16" s="129"/>
      <c r="E16" s="129"/>
      <c r="F16" s="129"/>
      <c r="G16" s="129"/>
      <c r="H16" s="129"/>
      <c r="J16" s="13"/>
      <c r="K16" s="12"/>
      <c r="L16" s="12"/>
      <c r="M16" s="12"/>
      <c r="N16" s="12"/>
      <c r="O16" s="15"/>
    </row>
    <row r="17" spans="2:20" x14ac:dyDescent="0.3">
      <c r="B17" s="68" t="s">
        <v>86</v>
      </c>
      <c r="C17" s="132" t="s">
        <v>99</v>
      </c>
      <c r="D17" s="133"/>
      <c r="E17" s="133"/>
      <c r="F17" s="133"/>
      <c r="G17" s="133"/>
      <c r="H17" s="134"/>
      <c r="J17" s="13"/>
      <c r="K17" s="12"/>
      <c r="L17" s="12"/>
      <c r="M17" s="12"/>
      <c r="N17" s="12"/>
      <c r="O17" s="15"/>
    </row>
    <row r="18" spans="2:20" x14ac:dyDescent="0.3">
      <c r="J18" s="13"/>
      <c r="K18" s="12"/>
      <c r="L18" s="12"/>
      <c r="M18" s="12"/>
      <c r="N18" s="12"/>
      <c r="O18" s="15"/>
    </row>
    <row r="19" spans="2:20" ht="14.5" customHeight="1" x14ac:dyDescent="0.35">
      <c r="B19" s="62" t="s">
        <v>92</v>
      </c>
      <c r="C19" s="17"/>
      <c r="D19" s="17"/>
      <c r="E19" s="17"/>
      <c r="F19" s="17"/>
      <c r="G19" s="17"/>
      <c r="H19" s="17"/>
      <c r="J19" s="13"/>
      <c r="K19" s="16"/>
      <c r="L19" s="16"/>
      <c r="M19" s="16"/>
      <c r="N19" s="16"/>
      <c r="O19" s="16"/>
    </row>
    <row r="20" spans="2:20" ht="5.4" customHeight="1" x14ac:dyDescent="0.3">
      <c r="B20" s="25"/>
      <c r="C20" s="26"/>
      <c r="D20" s="26"/>
      <c r="E20" s="26"/>
      <c r="F20" s="26"/>
      <c r="G20" s="26"/>
      <c r="H20" s="27"/>
      <c r="J20" s="13"/>
      <c r="K20" s="16"/>
      <c r="L20" s="16"/>
      <c r="M20" s="16"/>
      <c r="N20" s="16"/>
      <c r="O20" s="16"/>
    </row>
    <row r="21" spans="2:20" x14ac:dyDescent="0.3">
      <c r="B21" s="28" t="s">
        <v>55</v>
      </c>
      <c r="C21" s="24" t="s">
        <v>79</v>
      </c>
      <c r="D21" s="24" t="s">
        <v>80</v>
      </c>
      <c r="E21" s="24" t="s">
        <v>82</v>
      </c>
      <c r="F21" s="24" t="s">
        <v>56</v>
      </c>
      <c r="G21" s="24" t="s">
        <v>81</v>
      </c>
      <c r="H21" s="24" t="s">
        <v>21</v>
      </c>
      <c r="J21" s="13"/>
      <c r="K21" s="16"/>
      <c r="L21" s="16"/>
      <c r="M21" s="16"/>
      <c r="N21" s="16"/>
      <c r="O21" s="16"/>
    </row>
    <row r="22" spans="2:20" x14ac:dyDescent="0.3">
      <c r="B22" s="69" t="s">
        <v>57</v>
      </c>
      <c r="C22" s="21">
        <f>SUM('Dataset (1) - měsíční data'!C7:C18)*'Ovládací panel'!C11</f>
        <v>0</v>
      </c>
      <c r="D22" s="21">
        <f>SUM('Dataset (1) - měsíční data'!$D$7:$D$18)*'Ovládací panel'!D11</f>
        <v>0</v>
      </c>
      <c r="E22" s="21">
        <f>SUM('Dataset (1) - měsíční data'!$E$7:$E$18)*'Ovládací panel'!E11</f>
        <v>0</v>
      </c>
      <c r="F22" s="21">
        <f>SUM('Dataset (1) - měsíční data'!$F$7:$F$18)*'Ovládací panel'!F11</f>
        <v>1255.481007821814</v>
      </c>
      <c r="G22" s="21">
        <f>SUM('Dataset (1) - měsíční data'!$G$7:$G$18)*'Ovládací panel'!G11</f>
        <v>0</v>
      </c>
      <c r="H22" s="22">
        <f>SUM('Dataset (1) - měsíční data'!$H$7:$H$18)*'Ovládací panel'!G11</f>
        <v>0</v>
      </c>
    </row>
    <row r="23" spans="2:20" x14ac:dyDescent="0.3">
      <c r="B23" s="69" t="s">
        <v>58</v>
      </c>
      <c r="C23" s="21" cm="1">
        <f t="array" ref="C23">SUM('Dataset (1) - měsíční data'!$C$7:$C$18*'Ovládací panel'!C12)</f>
        <v>1839.4937890766384</v>
      </c>
      <c r="D23" s="21">
        <f>SUM('Dataset (1) - měsíční data'!$D$7:$D$18)*'Ovládací panel'!D12</f>
        <v>345.61720394419871</v>
      </c>
      <c r="E23" s="21">
        <f>SUM('Dataset (1) - měsíční data'!$E$7:$E$18)*'Ovládací panel'!E12</f>
        <v>630.76128140041328</v>
      </c>
      <c r="F23" s="21">
        <f>SUM('Dataset (1) - měsíční data'!$F$7:$F$18)*'Ovládací panel'!F12</f>
        <v>502.19240312872563</v>
      </c>
      <c r="G23" s="21">
        <f>SUM('Dataset (1) - měsíční data'!$G$7:$G$18)*'Ovládací panel'!G12</f>
        <v>0</v>
      </c>
      <c r="H23" s="22">
        <f>SUM('Dataset (1) - měsíční data'!$H$7:$H$18)*'Ovládací panel'!G12</f>
        <v>0</v>
      </c>
    </row>
    <row r="24" spans="2:20" ht="15.5" x14ac:dyDescent="0.35">
      <c r="B24" s="69" t="s">
        <v>59</v>
      </c>
      <c r="C24" s="21">
        <f>SUM('Dataset (1) - měsíční data'!C9:C21)*'Ovládací panel'!C13</f>
        <v>3906.7361608453389</v>
      </c>
      <c r="D24" s="21">
        <f>SUM('Dataset (1) - měsíční data'!$D$7:$D$18)*'Ovládací panel'!D13</f>
        <v>345.61720394419871</v>
      </c>
      <c r="E24" s="21">
        <f>SUM('Dataset (1) - měsíční data'!$E$7:$E$18)*'Ovládací panel'!E13</f>
        <v>0</v>
      </c>
      <c r="F24" s="21">
        <f>SUM('Dataset (1) - měsíční data'!$F$7:$F$18)*'Ovládací panel'!F13</f>
        <v>502.19240312872563</v>
      </c>
      <c r="G24" s="21">
        <f>SUM('Dataset (1) - měsíční data'!$G$7:$G$18)*'Ovládací panel'!G13</f>
        <v>0</v>
      </c>
      <c r="H24" s="22">
        <f>SUM('Dataset (1) - měsíční data'!$H$7:$H$18)*'Ovládací panel'!G13</f>
        <v>0</v>
      </c>
      <c r="J24" s="61" t="s">
        <v>94</v>
      </c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x14ac:dyDescent="0.3">
      <c r="B25" s="70" t="s">
        <v>60</v>
      </c>
      <c r="C25" s="21">
        <f>SUM('Dataset (1) - měsíční data'!C10:C22)*'Ovládací panel'!C14</f>
        <v>0</v>
      </c>
      <c r="D25" s="21">
        <f>SUM('Dataset (1) - měsíční data'!$D$7:$D$18)*'Ovládací panel'!D14</f>
        <v>0</v>
      </c>
      <c r="E25" s="21">
        <f>SUM('Dataset (1) - měsíční data'!$E$7:$E$18)*'Ovládací panel'!E14</f>
        <v>0</v>
      </c>
      <c r="F25" s="21">
        <f>SUM('Dataset (1) - měsíční data'!$F$7:$F$18)*'Ovládací panel'!F14</f>
        <v>0</v>
      </c>
      <c r="G25" s="21">
        <f>SUM('Dataset (1) - měsíční data'!$G$7:$G$18)*'Ovládací panel'!G14</f>
        <v>0</v>
      </c>
      <c r="H25" s="22">
        <f>SUM('Dataset (1) - měsíční data'!$H$7:$H$18)*'Ovládací panel'!G14</f>
        <v>0</v>
      </c>
    </row>
    <row r="26" spans="2:20" x14ac:dyDescent="0.3">
      <c r="B26" s="69" t="s">
        <v>88</v>
      </c>
      <c r="C26" s="125">
        <f>IF(C17="Zapnuté",0,'Dataset (1) - měsíční data'!S26)</f>
        <v>0</v>
      </c>
      <c r="D26" s="126"/>
      <c r="E26" s="126"/>
      <c r="F26" s="126"/>
      <c r="G26" s="126"/>
      <c r="H26" s="127"/>
    </row>
    <row r="27" spans="2:20" x14ac:dyDescent="0.3">
      <c r="B27" s="69" t="s">
        <v>61</v>
      </c>
      <c r="C27" s="21">
        <f t="shared" ref="C27:H27" si="1">SUM(C22:C26)</f>
        <v>5746.2299499219771</v>
      </c>
      <c r="D27" s="21">
        <f t="shared" si="1"/>
        <v>691.23440788839741</v>
      </c>
      <c r="E27" s="21">
        <f t="shared" si="1"/>
        <v>630.76128140041328</v>
      </c>
      <c r="F27" s="21">
        <f t="shared" si="1"/>
        <v>2259.8658140792654</v>
      </c>
      <c r="G27" s="21">
        <f t="shared" si="1"/>
        <v>0</v>
      </c>
      <c r="H27" s="21">
        <f t="shared" si="1"/>
        <v>0</v>
      </c>
    </row>
    <row r="28" spans="2:20" x14ac:dyDescent="0.3">
      <c r="B28" s="69" t="s">
        <v>62</v>
      </c>
      <c r="C28" s="122">
        <f>C27+D27+E27+F27+G27+H27</f>
        <v>9328.0914532900533</v>
      </c>
      <c r="D28" s="123"/>
      <c r="E28" s="123"/>
      <c r="F28" s="123"/>
      <c r="G28" s="123"/>
      <c r="H28" s="124"/>
    </row>
    <row r="29" spans="2:20" ht="26" x14ac:dyDescent="0.3">
      <c r="B29" s="69" t="s">
        <v>112</v>
      </c>
      <c r="C29" s="125">
        <f>SUM(C24:H24)/365</f>
        <v>13.026152788817159</v>
      </c>
      <c r="D29" s="126"/>
      <c r="E29" s="126"/>
      <c r="F29" s="126"/>
      <c r="G29" s="126"/>
      <c r="H29" s="127"/>
    </row>
    <row r="30" spans="2:20" ht="26" x14ac:dyDescent="0.3">
      <c r="B30" s="69" t="s">
        <v>113</v>
      </c>
      <c r="C30" s="128">
        <f>(SUM(C22:H22)+SUM(C23:H23)+SUM(C25:H25))/365</f>
        <v>12.530262151703536</v>
      </c>
      <c r="D30" s="128"/>
      <c r="E30" s="128"/>
      <c r="F30" s="128"/>
      <c r="G30" s="128"/>
      <c r="H30" s="128"/>
    </row>
    <row r="31" spans="2:20" x14ac:dyDescent="0.3">
      <c r="B31" s="95"/>
      <c r="C31" s="130"/>
      <c r="D31" s="131"/>
      <c r="E31" s="131"/>
      <c r="F31" s="131"/>
      <c r="G31" s="131"/>
      <c r="H31" s="131"/>
    </row>
    <row r="32" spans="2:20" x14ac:dyDescent="0.3"/>
    <row r="33" spans="3:3" x14ac:dyDescent="0.3"/>
    <row r="34" spans="3:3" x14ac:dyDescent="0.3"/>
    <row r="35" spans="3:3" x14ac:dyDescent="0.3">
      <c r="C35" s="85"/>
    </row>
    <row r="36" spans="3:3" x14ac:dyDescent="0.3"/>
    <row r="37" spans="3:3" x14ac:dyDescent="0.3"/>
    <row r="38" spans="3:3" x14ac:dyDescent="0.3"/>
    <row r="39" spans="3:3" x14ac:dyDescent="0.3"/>
    <row r="40" spans="3:3" x14ac:dyDescent="0.3"/>
    <row r="41" spans="3:3" x14ac:dyDescent="0.3"/>
    <row r="42" spans="3:3" x14ac:dyDescent="0.3"/>
    <row r="43" spans="3:3" x14ac:dyDescent="0.3"/>
    <row r="44" spans="3:3" x14ac:dyDescent="0.3"/>
    <row r="45" spans="3:3" x14ac:dyDescent="0.3"/>
    <row r="46" spans="3:3" x14ac:dyDescent="0.3"/>
    <row r="47" spans="3:3" x14ac:dyDescent="0.3"/>
    <row r="48" spans="3:3" x14ac:dyDescent="0.3"/>
    <row r="49" spans="2:3" x14ac:dyDescent="0.3"/>
    <row r="50" spans="2:3" x14ac:dyDescent="0.3"/>
    <row r="51" spans="2:3" x14ac:dyDescent="0.3"/>
    <row r="56" spans="2:3" hidden="1" x14ac:dyDescent="0.3">
      <c r="B56" s="1" t="s">
        <v>100</v>
      </c>
      <c r="C56" s="1" t="s">
        <v>102</v>
      </c>
    </row>
    <row r="57" spans="2:3" hidden="1" x14ac:dyDescent="0.3">
      <c r="B57" s="1" t="s">
        <v>99</v>
      </c>
      <c r="C57" s="87">
        <v>1</v>
      </c>
    </row>
    <row r="58" spans="2:3" hidden="1" x14ac:dyDescent="0.3">
      <c r="B58" s="1" t="s">
        <v>98</v>
      </c>
      <c r="C58" s="87">
        <v>0.9</v>
      </c>
    </row>
    <row r="59" spans="2:3" hidden="1" x14ac:dyDescent="0.3">
      <c r="C59" s="87">
        <v>0.8</v>
      </c>
    </row>
    <row r="60" spans="2:3" hidden="1" x14ac:dyDescent="0.3">
      <c r="C60" s="87">
        <v>0.7</v>
      </c>
    </row>
    <row r="61" spans="2:3" hidden="1" x14ac:dyDescent="0.3">
      <c r="C61" s="87">
        <v>0.6</v>
      </c>
    </row>
    <row r="62" spans="2:3" hidden="1" x14ac:dyDescent="0.3">
      <c r="C62" s="87">
        <v>0.5</v>
      </c>
    </row>
    <row r="63" spans="2:3" hidden="1" x14ac:dyDescent="0.3">
      <c r="C63" s="87">
        <v>0.4</v>
      </c>
    </row>
    <row r="64" spans="2:3" hidden="1" x14ac:dyDescent="0.3">
      <c r="C64" s="87">
        <v>0.3</v>
      </c>
    </row>
    <row r="65" spans="3:3" hidden="1" x14ac:dyDescent="0.3">
      <c r="C65" s="87">
        <v>0.2</v>
      </c>
    </row>
    <row r="66" spans="3:3" hidden="1" x14ac:dyDescent="0.3">
      <c r="C66" s="87">
        <v>0.1</v>
      </c>
    </row>
    <row r="67" spans="3:3" hidden="1" x14ac:dyDescent="0.3">
      <c r="C67" s="87">
        <v>0</v>
      </c>
    </row>
    <row r="68" spans="3:3" hidden="1" x14ac:dyDescent="0.3">
      <c r="C68" s="87"/>
    </row>
    <row r="69" spans="3:3" hidden="1" x14ac:dyDescent="0.3">
      <c r="C69" s="87"/>
    </row>
    <row r="70" spans="3:3" hidden="1" x14ac:dyDescent="0.3">
      <c r="C70" s="87"/>
    </row>
    <row r="71" spans="3:3" hidden="1" x14ac:dyDescent="0.3">
      <c r="C71" s="87"/>
    </row>
    <row r="72" spans="3:3" hidden="1" x14ac:dyDescent="0.3">
      <c r="C72" s="87"/>
    </row>
    <row r="73" spans="3:3" hidden="1" x14ac:dyDescent="0.3">
      <c r="C73" s="87"/>
    </row>
    <row r="74" spans="3:3" hidden="1" x14ac:dyDescent="0.3">
      <c r="C74" s="87"/>
    </row>
  </sheetData>
  <mergeCells count="7">
    <mergeCell ref="C28:H28"/>
    <mergeCell ref="C29:H29"/>
    <mergeCell ref="C30:H30"/>
    <mergeCell ref="C16:H16"/>
    <mergeCell ref="C31:H31"/>
    <mergeCell ref="C17:H17"/>
    <mergeCell ref="C26:H26"/>
  </mergeCells>
  <dataValidations count="2">
    <dataValidation type="list" allowBlank="1" showInputMessage="1" showErrorMessage="1" sqref="C17:H17" xr:uid="{D08A5348-37F4-4AC8-9425-F2EFDB6463BB}">
      <formula1>$B$57:$B$58</formula1>
    </dataValidation>
    <dataValidation type="list" allowBlank="1" showInputMessage="1" showErrorMessage="1" sqref="D6" xr:uid="{9BBABEC1-5744-4FBF-B7CD-8A557DB230AB}">
      <formula1>$C$57:$C$67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858F-139C-4F7F-9BE8-383EC3BB34E0}">
  <sheetPr>
    <tabColor rgb="FF002060"/>
  </sheetPr>
  <dimension ref="A1:AR76"/>
  <sheetViews>
    <sheetView showGridLines="0" topLeftCell="A62" zoomScale="69" zoomScaleNormal="69" workbookViewId="0">
      <selection activeCell="V1048576" sqref="V1048576"/>
    </sheetView>
  </sheetViews>
  <sheetFormatPr defaultColWidth="0" defaultRowHeight="13" zeroHeight="1" x14ac:dyDescent="0.35"/>
  <cols>
    <col min="1" max="1" width="2.81640625" style="31" customWidth="1"/>
    <col min="2" max="2" width="12.36328125" style="31" customWidth="1"/>
    <col min="3" max="21" width="10.81640625" style="31" customWidth="1"/>
    <col min="22" max="22" width="1.7265625" style="31" customWidth="1"/>
    <col min="23" max="44" width="0" style="31" hidden="1" customWidth="1"/>
    <col min="45" max="16384" width="8.81640625" style="31" hidden="1"/>
  </cols>
  <sheetData>
    <row r="1" spans="1:44" x14ac:dyDescent="0.35"/>
    <row r="2" spans="1:44" s="30" customFormat="1" ht="18.5" x14ac:dyDescent="0.35">
      <c r="A2" s="31"/>
      <c r="B2" s="63" t="s">
        <v>96</v>
      </c>
    </row>
    <row r="3" spans="1:44" x14ac:dyDescent="0.35"/>
    <row r="4" spans="1:44" x14ac:dyDescent="0.35"/>
    <row r="5" spans="1:44" ht="14.5" customHeight="1" x14ac:dyDescent="0.35">
      <c r="B5" s="64" t="s">
        <v>84</v>
      </c>
      <c r="C5" s="32"/>
      <c r="D5" s="33"/>
      <c r="E5" s="33"/>
      <c r="F5" s="33"/>
      <c r="G5" s="33"/>
      <c r="H5" s="33"/>
      <c r="I5" s="33"/>
      <c r="J5" s="33"/>
      <c r="L5" s="64" t="s">
        <v>89</v>
      </c>
      <c r="M5" s="32"/>
      <c r="N5" s="33"/>
      <c r="O5" s="33"/>
      <c r="P5" s="33"/>
      <c r="Q5" s="33"/>
      <c r="R5" s="33"/>
      <c r="S5" s="33"/>
      <c r="T5" s="33"/>
      <c r="U5" s="119" t="b">
        <v>0</v>
      </c>
    </row>
    <row r="6" spans="1:44" ht="39" x14ac:dyDescent="0.35">
      <c r="B6" s="38" t="s">
        <v>15</v>
      </c>
      <c r="C6" s="36" t="s">
        <v>16</v>
      </c>
      <c r="D6" s="36" t="s">
        <v>17</v>
      </c>
      <c r="E6" s="37" t="s">
        <v>18</v>
      </c>
      <c r="F6" s="36" t="s">
        <v>19</v>
      </c>
      <c r="G6" s="36" t="s">
        <v>20</v>
      </c>
      <c r="H6" s="36" t="s">
        <v>21</v>
      </c>
      <c r="I6" s="36" t="s">
        <v>85</v>
      </c>
      <c r="J6" s="36" t="s">
        <v>22</v>
      </c>
      <c r="L6" s="38" t="s">
        <v>15</v>
      </c>
      <c r="M6" s="36" t="s">
        <v>16</v>
      </c>
      <c r="N6" s="36" t="s">
        <v>17</v>
      </c>
      <c r="O6" s="37" t="s">
        <v>18</v>
      </c>
      <c r="P6" s="36" t="s">
        <v>19</v>
      </c>
      <c r="Q6" s="36" t="s">
        <v>20</v>
      </c>
      <c r="R6" s="36" t="s">
        <v>21</v>
      </c>
      <c r="S6" s="36" t="s">
        <v>85</v>
      </c>
      <c r="T6" s="36" t="s">
        <v>22</v>
      </c>
      <c r="U6" s="36" t="s">
        <v>87</v>
      </c>
    </row>
    <row r="7" spans="1:44" x14ac:dyDescent="0.35">
      <c r="B7" s="57" t="s">
        <v>23</v>
      </c>
      <c r="C7" s="8">
        <v>422.40973480575894</v>
      </c>
      <c r="D7" s="8">
        <v>122.1690977907155</v>
      </c>
      <c r="E7" s="9">
        <v>204.54465721858199</v>
      </c>
      <c r="F7" s="9">
        <v>416.85319257375903</v>
      </c>
      <c r="G7" s="9">
        <v>2.5017354924218953</v>
      </c>
      <c r="H7" s="9">
        <v>25.759033422582036</v>
      </c>
      <c r="I7" s="9">
        <v>80.019868173258004</v>
      </c>
      <c r="J7" s="19">
        <f>SUM(C7:I7)</f>
        <v>1274.2573194770771</v>
      </c>
      <c r="L7" s="57" t="s">
        <v>23</v>
      </c>
      <c r="M7" s="18">
        <f>C7*(1-'Ovládací panel'!C$15)</f>
        <v>-126.72292044172771</v>
      </c>
      <c r="N7" s="18">
        <f>D7*(1-'Ovládací panel'!D$15)</f>
        <v>24.433819558143092</v>
      </c>
      <c r="O7" s="18">
        <f>E7*(1-'Ovládací panel'!E$15)</f>
        <v>102.27232860929099</v>
      </c>
      <c r="P7" s="18">
        <f>F7*(1-'Ovládací panel'!F$15)</f>
        <v>41.685319257375937</v>
      </c>
      <c r="Q7" s="18">
        <f>G7*(1-'Ovládací panel'!G$15)</f>
        <v>2.5017354924218953</v>
      </c>
      <c r="R7" s="18">
        <f>H7*(1-'Ovládací panel'!H$15)</f>
        <v>25.759033422582036</v>
      </c>
      <c r="S7" s="9">
        <f>IF('Ovládací panel'!$C$17="Zapnuté",'Dataset (1) - měsíční data'!I7,0)</f>
        <v>80.019868173258004</v>
      </c>
      <c r="T7" s="19">
        <f>SUM(M7:S7)</f>
        <v>149.94918407134426</v>
      </c>
      <c r="U7" s="39">
        <f>'Ovládací panel'!$C$16*30</f>
        <v>0</v>
      </c>
    </row>
    <row r="8" spans="1:44" x14ac:dyDescent="0.35">
      <c r="B8" s="57" t="s">
        <v>24</v>
      </c>
      <c r="C8" s="8">
        <v>363.10640006626892</v>
      </c>
      <c r="D8" s="9">
        <v>111.64299161156983</v>
      </c>
      <c r="E8" s="9">
        <v>197.14131807997845</v>
      </c>
      <c r="F8" s="9">
        <v>370.82365891861042</v>
      </c>
      <c r="G8" s="9">
        <v>3.6786350885547634</v>
      </c>
      <c r="H8" s="9">
        <v>26.309434025150868</v>
      </c>
      <c r="I8" s="9">
        <v>89.835404896421849</v>
      </c>
      <c r="J8" s="19">
        <f t="shared" ref="J8:J18" si="0">SUM(C8:I8)</f>
        <v>1162.537842686555</v>
      </c>
      <c r="L8" s="57" t="s">
        <v>24</v>
      </c>
      <c r="M8" s="18">
        <f>C8*(1-'Ovládací panel'!C$15)</f>
        <v>-108.93192001988069</v>
      </c>
      <c r="N8" s="18">
        <f>D8*(1-'Ovládací panel'!D$15)</f>
        <v>22.328598322313962</v>
      </c>
      <c r="O8" s="18">
        <f>E8*(1-'Ovládací panel'!E$15)</f>
        <v>98.570659039989224</v>
      </c>
      <c r="P8" s="18">
        <f>F8*(1-'Ovládací panel'!F$15)</f>
        <v>37.082365891861073</v>
      </c>
      <c r="Q8" s="18">
        <f>G8*(1-'Ovládací panel'!G$15)</f>
        <v>3.6786350885547634</v>
      </c>
      <c r="R8" s="18">
        <f>H8*(1-'Ovládací panel'!H$15)</f>
        <v>26.309434025150868</v>
      </c>
      <c r="S8" s="9">
        <f>IF('Ovládací panel'!$C$17="Zapnuté",'Dataset (1) - měsíční data'!I8,0)</f>
        <v>89.835404896421849</v>
      </c>
      <c r="T8" s="19">
        <f t="shared" ref="T8:T18" si="1">SUM(M8:S8)</f>
        <v>168.87317724441107</v>
      </c>
      <c r="U8" s="39">
        <f>'Ovládací panel'!$C$16*30</f>
        <v>0</v>
      </c>
    </row>
    <row r="9" spans="1:44" x14ac:dyDescent="0.35">
      <c r="B9" s="57" t="s">
        <v>25</v>
      </c>
      <c r="C9" s="8">
        <v>375.72637047724584</v>
      </c>
      <c r="D9" s="9">
        <v>97.062179323069486</v>
      </c>
      <c r="E9" s="9">
        <v>164.77521999654235</v>
      </c>
      <c r="F9" s="9">
        <v>321.22647020561521</v>
      </c>
      <c r="G9" s="9">
        <v>4.4407655607319469</v>
      </c>
      <c r="H9" s="9">
        <v>19.151023205572773</v>
      </c>
      <c r="I9" s="9">
        <v>108.37608286252355</v>
      </c>
      <c r="J9" s="19">
        <f t="shared" si="0"/>
        <v>1090.7581116313011</v>
      </c>
      <c r="L9" s="57" t="s">
        <v>25</v>
      </c>
      <c r="M9" s="18">
        <f>C9*(1-'Ovládací panel'!C$15)</f>
        <v>-112.71791114317377</v>
      </c>
      <c r="N9" s="18">
        <f>D9*(1-'Ovládací panel'!D$15)</f>
        <v>19.412435864613894</v>
      </c>
      <c r="O9" s="18">
        <f>E9*(1-'Ovládací panel'!E$15)</f>
        <v>82.387609998271174</v>
      </c>
      <c r="P9" s="18">
        <f>F9*(1-'Ovládací panel'!F$15)</f>
        <v>32.122647020561551</v>
      </c>
      <c r="Q9" s="18">
        <f>G9*(1-'Ovládací panel'!G$15)</f>
        <v>4.4407655607319469</v>
      </c>
      <c r="R9" s="18">
        <f>H9*(1-'Ovládací panel'!H$15)</f>
        <v>19.151023205572773</v>
      </c>
      <c r="S9" s="9">
        <f>IF('Ovládací panel'!$C$17="Zapnuté",'Dataset (1) - měsíční data'!I9,0)</f>
        <v>108.37608286252355</v>
      </c>
      <c r="T9" s="19">
        <f t="shared" si="1"/>
        <v>153.17265336910111</v>
      </c>
      <c r="U9" s="39">
        <f>'Ovládací panel'!$C$16*30</f>
        <v>0</v>
      </c>
      <c r="AR9" s="34"/>
    </row>
    <row r="10" spans="1:44" x14ac:dyDescent="0.35">
      <c r="B10" s="57" t="s">
        <v>26</v>
      </c>
      <c r="C10" s="8">
        <v>318.91467167149131</v>
      </c>
      <c r="D10" s="9">
        <v>72.52048152116086</v>
      </c>
      <c r="E10" s="9">
        <v>118.10401543353566</v>
      </c>
      <c r="F10" s="9">
        <v>235.54181934821372</v>
      </c>
      <c r="G10" s="9">
        <v>12.857185843633321</v>
      </c>
      <c r="H10" s="9">
        <v>13.285957307564207</v>
      </c>
      <c r="I10" s="9">
        <v>108.02871939736347</v>
      </c>
      <c r="J10" s="19">
        <f t="shared" si="0"/>
        <v>879.2528505229626</v>
      </c>
      <c r="L10" s="57" t="s">
        <v>26</v>
      </c>
      <c r="M10" s="18">
        <f>C10*(1-'Ovládací panel'!C$15)</f>
        <v>-95.674401501447406</v>
      </c>
      <c r="N10" s="18">
        <f>D10*(1-'Ovládací panel'!D$15)</f>
        <v>14.504096304232169</v>
      </c>
      <c r="O10" s="18">
        <f>E10*(1-'Ovládací panel'!E$15)</f>
        <v>59.052007716767832</v>
      </c>
      <c r="P10" s="18">
        <f>F10*(1-'Ovládací panel'!F$15)</f>
        <v>23.554181934821393</v>
      </c>
      <c r="Q10" s="18">
        <f>G10*(1-'Ovládací panel'!G$15)</f>
        <v>12.857185843633321</v>
      </c>
      <c r="R10" s="18">
        <f>H10*(1-'Ovládací panel'!H$15)</f>
        <v>13.285957307564207</v>
      </c>
      <c r="S10" s="9">
        <f>IF('Ovládací panel'!$C$17="Zapnuté",'Dataset (1) - měsíční data'!I10,0)</f>
        <v>108.02871939736347</v>
      </c>
      <c r="T10" s="19">
        <f t="shared" si="1"/>
        <v>135.60774700293499</v>
      </c>
      <c r="U10" s="39">
        <f>'Ovládací panel'!$C$16*30</f>
        <v>0</v>
      </c>
    </row>
    <row r="11" spans="1:44" x14ac:dyDescent="0.35">
      <c r="B11" s="57" t="s">
        <v>27</v>
      </c>
      <c r="C11" s="8">
        <v>282.74519219253932</v>
      </c>
      <c r="D11" s="9">
        <v>52.417074538905673</v>
      </c>
      <c r="E11" s="9">
        <v>64.791246244606029</v>
      </c>
      <c r="F11" s="9">
        <v>133.42283182456978</v>
      </c>
      <c r="G11" s="9">
        <v>8.6468658692540519</v>
      </c>
      <c r="H11" s="9">
        <v>7.3060526849044605</v>
      </c>
      <c r="I11" s="9">
        <v>45.226553672316385</v>
      </c>
      <c r="J11" s="19">
        <f t="shared" si="0"/>
        <v>594.55581702709571</v>
      </c>
      <c r="L11" s="57" t="s">
        <v>27</v>
      </c>
      <c r="M11" s="18">
        <f>C11*(1-'Ovládací panel'!C$15)</f>
        <v>-84.82355765776181</v>
      </c>
      <c r="N11" s="18">
        <f>D11*(1-'Ovládací panel'!D$15)</f>
        <v>10.483414907781132</v>
      </c>
      <c r="O11" s="18">
        <f>E11*(1-'Ovládací panel'!E$15)</f>
        <v>32.395623122303014</v>
      </c>
      <c r="P11" s="18">
        <f>F11*(1-'Ovládací panel'!F$15)</f>
        <v>13.34228318245699</v>
      </c>
      <c r="Q11" s="18">
        <f>G11*(1-'Ovládací panel'!G$15)</f>
        <v>8.6468658692540519</v>
      </c>
      <c r="R11" s="18">
        <f>H11*(1-'Ovládací panel'!H$15)</f>
        <v>7.3060526849044605</v>
      </c>
      <c r="S11" s="9">
        <f>IF('Ovládací panel'!$C$17="Zapnuté",'Dataset (1) - měsíční data'!I11,0)</f>
        <v>45.226553672316385</v>
      </c>
      <c r="T11" s="19">
        <f t="shared" si="1"/>
        <v>32.577235781254217</v>
      </c>
      <c r="U11" s="39">
        <f>'Ovládací panel'!$C$16*30</f>
        <v>0</v>
      </c>
    </row>
    <row r="12" spans="1:44" x14ac:dyDescent="0.35">
      <c r="B12" s="57" t="s">
        <v>28</v>
      </c>
      <c r="C12" s="8">
        <v>227.04638856211977</v>
      </c>
      <c r="D12" s="9">
        <v>26.544328942494111</v>
      </c>
      <c r="E12" s="9">
        <v>18.526841507026248</v>
      </c>
      <c r="F12" s="9">
        <v>41.195078289697108</v>
      </c>
      <c r="G12" s="9">
        <v>10.964618302281492</v>
      </c>
      <c r="H12" s="9">
        <v>5.9840226555394151</v>
      </c>
      <c r="I12" s="9">
        <v>91.211676082862525</v>
      </c>
      <c r="J12" s="19">
        <f t="shared" si="0"/>
        <v>421.47295434202073</v>
      </c>
      <c r="L12" s="57" t="s">
        <v>28</v>
      </c>
      <c r="M12" s="18">
        <f>C12*(1-'Ovládací panel'!C$15)</f>
        <v>-68.113916568635943</v>
      </c>
      <c r="N12" s="18">
        <f>D12*(1-'Ovládací panel'!D$15)</f>
        <v>5.3088657884988208</v>
      </c>
      <c r="O12" s="18">
        <f>E12*(1-'Ovládací panel'!E$15)</f>
        <v>9.2634207535131239</v>
      </c>
      <c r="P12" s="18">
        <f>F12*(1-'Ovládací panel'!F$15)</f>
        <v>4.1195078289697147</v>
      </c>
      <c r="Q12" s="18">
        <f>G12*(1-'Ovládací panel'!G$15)</f>
        <v>10.964618302281492</v>
      </c>
      <c r="R12" s="18">
        <f>H12*(1-'Ovládací panel'!H$15)</f>
        <v>5.9840226555394151</v>
      </c>
      <c r="S12" s="9">
        <f>IF('Ovládací panel'!$C$17="Zapnuté",'Dataset (1) - měsíční data'!I12,0)</f>
        <v>91.211676082862525</v>
      </c>
      <c r="T12" s="19">
        <f t="shared" si="1"/>
        <v>58.738194843029149</v>
      </c>
      <c r="U12" s="39">
        <f>'Ovládací panel'!$C$16*30</f>
        <v>0</v>
      </c>
    </row>
    <row r="13" spans="1:44" x14ac:dyDescent="0.35">
      <c r="B13" s="57" t="s">
        <v>29</v>
      </c>
      <c r="C13" s="8">
        <v>215.07503080866752</v>
      </c>
      <c r="D13" s="9">
        <v>34.461471821690189</v>
      </c>
      <c r="E13" s="9">
        <v>16.800927863856639</v>
      </c>
      <c r="F13" s="9">
        <v>36.827894479586448</v>
      </c>
      <c r="G13" s="9">
        <v>11.651690917019884</v>
      </c>
      <c r="H13" s="9">
        <v>4.6679343633466965</v>
      </c>
      <c r="I13" s="9">
        <v>78.492467043314505</v>
      </c>
      <c r="J13" s="19">
        <f t="shared" si="0"/>
        <v>397.97741729748191</v>
      </c>
      <c r="L13" s="57" t="s">
        <v>29</v>
      </c>
      <c r="M13" s="18">
        <f>C13*(1-'Ovládací panel'!C$15)</f>
        <v>-64.522509242600265</v>
      </c>
      <c r="N13" s="18">
        <f>D13*(1-'Ovládací panel'!D$15)</f>
        <v>6.8922943643380359</v>
      </c>
      <c r="O13" s="18">
        <f>E13*(1-'Ovládací panel'!E$15)</f>
        <v>8.4004639319283196</v>
      </c>
      <c r="P13" s="18">
        <f>F13*(1-'Ovládací panel'!F$15)</f>
        <v>3.682789447958648</v>
      </c>
      <c r="Q13" s="18">
        <f>G13*(1-'Ovládací panel'!G$15)</f>
        <v>11.651690917019884</v>
      </c>
      <c r="R13" s="18">
        <f>H13*(1-'Ovládací panel'!H$15)</f>
        <v>4.6679343633466965</v>
      </c>
      <c r="S13" s="9">
        <f>IF('Ovládací panel'!$C$17="Zapnuté",'Dataset (1) - měsíční data'!I13,0)</f>
        <v>78.492467043314505</v>
      </c>
      <c r="T13" s="19">
        <f t="shared" si="1"/>
        <v>49.265130825305825</v>
      </c>
      <c r="U13" s="39">
        <f>'Ovládací panel'!$C$16*30</f>
        <v>0</v>
      </c>
    </row>
    <row r="14" spans="1:44" x14ac:dyDescent="0.35">
      <c r="B14" s="57" t="s">
        <v>30</v>
      </c>
      <c r="C14" s="8">
        <v>224.02437999874033</v>
      </c>
      <c r="D14" s="9">
        <v>36.22408616281605</v>
      </c>
      <c r="E14" s="9">
        <v>18.888537280927174</v>
      </c>
      <c r="F14" s="9">
        <v>40.652407685060723</v>
      </c>
      <c r="G14" s="9">
        <v>10.277936231651857</v>
      </c>
      <c r="H14" s="9">
        <v>4.1383457059767306</v>
      </c>
      <c r="I14" s="9">
        <v>37.199435028248587</v>
      </c>
      <c r="J14" s="19">
        <f t="shared" si="0"/>
        <v>371.40512809342147</v>
      </c>
      <c r="L14" s="57" t="s">
        <v>30</v>
      </c>
      <c r="M14" s="18">
        <f>C14*(1-'Ovládací panel'!C$15)</f>
        <v>-67.207313999622102</v>
      </c>
      <c r="N14" s="18">
        <f>D14*(1-'Ovládací panel'!D$15)</f>
        <v>7.2448172325632081</v>
      </c>
      <c r="O14" s="18">
        <f>E14*(1-'Ovládací panel'!E$15)</f>
        <v>9.4442686404635872</v>
      </c>
      <c r="P14" s="18">
        <f>F14*(1-'Ovládací panel'!F$15)</f>
        <v>4.0652407685060759</v>
      </c>
      <c r="Q14" s="18">
        <f>G14*(1-'Ovládací panel'!G$15)</f>
        <v>10.277936231651857</v>
      </c>
      <c r="R14" s="18">
        <f>H14*(1-'Ovládací panel'!H$15)</f>
        <v>4.1383457059767306</v>
      </c>
      <c r="S14" s="9">
        <f>IF('Ovládací panel'!$C$17="Zapnuté",'Dataset (1) - měsíční data'!I14,0)</f>
        <v>37.199435028248587</v>
      </c>
      <c r="T14" s="19">
        <f t="shared" si="1"/>
        <v>5.162729607787945</v>
      </c>
      <c r="U14" s="39">
        <f>'Ovládací panel'!$C$16*30</f>
        <v>0</v>
      </c>
    </row>
    <row r="15" spans="1:44" x14ac:dyDescent="0.35">
      <c r="B15" s="57" t="s">
        <v>31</v>
      </c>
      <c r="C15" s="8">
        <v>228.75306134863962</v>
      </c>
      <c r="D15" s="9">
        <v>35.14694285904541</v>
      </c>
      <c r="E15" s="9">
        <v>30.089737772201286</v>
      </c>
      <c r="F15" s="9">
        <v>61.424673161286165</v>
      </c>
      <c r="G15" s="9">
        <v>5.331463922805014</v>
      </c>
      <c r="H15" s="9">
        <v>3.4994181403931339</v>
      </c>
      <c r="I15" s="9">
        <v>59.955367231638419</v>
      </c>
      <c r="J15" s="19">
        <f t="shared" si="0"/>
        <v>424.20066443600899</v>
      </c>
      <c r="L15" s="57" t="s">
        <v>31</v>
      </c>
      <c r="M15" s="18">
        <f>C15*(1-'Ovládací panel'!C$15)</f>
        <v>-68.6259184045919</v>
      </c>
      <c r="N15" s="18">
        <f>D15*(1-'Ovládací panel'!D$15)</f>
        <v>7.0293885718090801</v>
      </c>
      <c r="O15" s="18">
        <f>E15*(1-'Ovládací panel'!E$15)</f>
        <v>15.044868886100643</v>
      </c>
      <c r="P15" s="18">
        <f>F15*(1-'Ovládací panel'!F$15)</f>
        <v>6.1424673161286218</v>
      </c>
      <c r="Q15" s="18">
        <f>G15*(1-'Ovládací panel'!G$15)</f>
        <v>5.331463922805014</v>
      </c>
      <c r="R15" s="18">
        <f>H15*(1-'Ovládací panel'!H$15)</f>
        <v>3.4994181403931339</v>
      </c>
      <c r="S15" s="9">
        <f>IF('Ovládací panel'!$C$17="Zapnuté",'Dataset (1) - měsíční data'!I15,0)</f>
        <v>59.955367231638419</v>
      </c>
      <c r="T15" s="19">
        <f t="shared" si="1"/>
        <v>28.377055664283013</v>
      </c>
      <c r="U15" s="39">
        <f>'Ovládací panel'!$C$16*30</f>
        <v>0</v>
      </c>
    </row>
    <row r="16" spans="1:44" x14ac:dyDescent="0.35">
      <c r="B16" s="57" t="s">
        <v>32</v>
      </c>
      <c r="C16" s="8">
        <v>308.60255511625837</v>
      </c>
      <c r="D16" s="9">
        <v>69.055885606894066</v>
      </c>
      <c r="E16" s="9">
        <v>86.546581066619794</v>
      </c>
      <c r="F16" s="9">
        <v>189.89697714815242</v>
      </c>
      <c r="G16" s="9">
        <v>1.4685497080444092</v>
      </c>
      <c r="H16" s="9">
        <v>3.4986605730299076</v>
      </c>
      <c r="I16" s="9">
        <v>42.084369114877589</v>
      </c>
      <c r="J16" s="19">
        <f t="shared" si="0"/>
        <v>701.15357833387668</v>
      </c>
      <c r="L16" s="57" t="s">
        <v>32</v>
      </c>
      <c r="M16" s="18">
        <f>C16*(1-'Ovládací panel'!C$15)</f>
        <v>-92.580766534877526</v>
      </c>
      <c r="N16" s="18">
        <f>D16*(1-'Ovládací panel'!D$15)</f>
        <v>13.81117712137881</v>
      </c>
      <c r="O16" s="18">
        <f>E16*(1-'Ovládací panel'!E$15)</f>
        <v>43.273290533309897</v>
      </c>
      <c r="P16" s="18">
        <f>F16*(1-'Ovládací panel'!F$15)</f>
        <v>18.989697714815257</v>
      </c>
      <c r="Q16" s="18">
        <f>G16*(1-'Ovládací panel'!G$15)</f>
        <v>1.4685497080444092</v>
      </c>
      <c r="R16" s="18">
        <f>H16*(1-'Ovládací panel'!H$15)</f>
        <v>3.4986605730299076</v>
      </c>
      <c r="S16" s="9">
        <f>IF('Ovládací panel'!$C$17="Zapnuté",'Dataset (1) - měsíční data'!I16,0)</f>
        <v>42.084369114877589</v>
      </c>
      <c r="T16" s="19">
        <f t="shared" si="1"/>
        <v>30.544978230578337</v>
      </c>
      <c r="U16" s="39">
        <f>'Ovládací panel'!$C$16*30</f>
        <v>0</v>
      </c>
    </row>
    <row r="17" spans="1:44" x14ac:dyDescent="0.35">
      <c r="B17" s="57" t="s">
        <v>33</v>
      </c>
      <c r="C17" s="8">
        <v>343.20037517769083</v>
      </c>
      <c r="D17" s="9">
        <v>100.6824706993679</v>
      </c>
      <c r="E17" s="9">
        <v>141.41258720189796</v>
      </c>
      <c r="F17" s="9">
        <v>281.35846119068879</v>
      </c>
      <c r="G17" s="9">
        <v>10.159708340718465</v>
      </c>
      <c r="H17" s="9">
        <v>15.882075534788248</v>
      </c>
      <c r="I17" s="9">
        <v>86.03983050847458</v>
      </c>
      <c r="J17" s="19">
        <f t="shared" si="0"/>
        <v>978.73550865362665</v>
      </c>
      <c r="L17" s="57" t="s">
        <v>33</v>
      </c>
      <c r="M17" s="18">
        <f>C17*(1-'Ovládací panel'!C$15)</f>
        <v>-102.96011255330727</v>
      </c>
      <c r="N17" s="18">
        <f>D17*(1-'Ovládací panel'!D$15)</f>
        <v>20.136494139873577</v>
      </c>
      <c r="O17" s="18">
        <f>E17*(1-'Ovládací panel'!E$15)</f>
        <v>70.706293600948982</v>
      </c>
      <c r="P17" s="18">
        <f>F17*(1-'Ovládací panel'!F$15)</f>
        <v>28.135846119068905</v>
      </c>
      <c r="Q17" s="18">
        <f>G17*(1-'Ovládací panel'!G$15)</f>
        <v>10.159708340718465</v>
      </c>
      <c r="R17" s="18">
        <f>H17*(1-'Ovládací panel'!H$15)</f>
        <v>15.882075534788248</v>
      </c>
      <c r="S17" s="9">
        <f>IF('Ovládací panel'!$C$17="Zapnuté",'Dataset (1) - měsíční data'!I17,0)</f>
        <v>86.03983050847458</v>
      </c>
      <c r="T17" s="19">
        <f t="shared" si="1"/>
        <v>128.10013569056548</v>
      </c>
      <c r="U17" s="39">
        <f>'Ovládací panel'!$C$16*30</f>
        <v>0</v>
      </c>
    </row>
    <row r="18" spans="1:44" x14ac:dyDescent="0.35">
      <c r="B18" s="57" t="s">
        <v>34</v>
      </c>
      <c r="C18" s="8">
        <v>369.38341792785593</v>
      </c>
      <c r="D18" s="9">
        <v>106.11599898276758</v>
      </c>
      <c r="E18" s="9">
        <v>199.90089313505325</v>
      </c>
      <c r="F18" s="9">
        <v>381.73855081838838</v>
      </c>
      <c r="G18" s="9">
        <v>7.0886560770369478</v>
      </c>
      <c r="H18" s="9">
        <v>16.328469765190704</v>
      </c>
      <c r="I18" s="9">
        <v>78.707438794726926</v>
      </c>
      <c r="J18" s="19">
        <f t="shared" si="0"/>
        <v>1159.2634255010196</v>
      </c>
      <c r="L18" s="57" t="s">
        <v>34</v>
      </c>
      <c r="M18" s="18">
        <f>C18*(1-'Ovládací panel'!C$15)</f>
        <v>-110.81502537835679</v>
      </c>
      <c r="N18" s="18">
        <f>D18*(1-'Ovládací panel'!D$15)</f>
        <v>21.223199796553512</v>
      </c>
      <c r="O18" s="18">
        <f>E18*(1-'Ovládací panel'!E$15)</f>
        <v>99.950446567526626</v>
      </c>
      <c r="P18" s="18">
        <f>F18*(1-'Ovládací panel'!F$15)</f>
        <v>38.173855081838873</v>
      </c>
      <c r="Q18" s="18">
        <f>G18*(1-'Ovládací panel'!G$15)</f>
        <v>7.0886560770369478</v>
      </c>
      <c r="R18" s="18">
        <f>H18*(1-'Ovládací panel'!H$15)</f>
        <v>16.328469765190704</v>
      </c>
      <c r="S18" s="9">
        <f>IF('Ovládací panel'!$C$17="Zapnuté",'Dataset (1) - měsíční data'!I18,0)</f>
        <v>78.707438794726926</v>
      </c>
      <c r="T18" s="19">
        <f t="shared" si="1"/>
        <v>150.65704070451682</v>
      </c>
      <c r="U18" s="39">
        <f>'Ovládací panel'!$C$16*30</f>
        <v>0</v>
      </c>
    </row>
    <row r="19" spans="1:44" x14ac:dyDescent="0.35">
      <c r="B19" s="57"/>
      <c r="C19" s="8"/>
      <c r="D19" s="9"/>
      <c r="E19" s="9"/>
      <c r="F19" s="9"/>
      <c r="G19" s="9"/>
      <c r="H19" s="9"/>
      <c r="I19" s="9"/>
      <c r="J19" s="9"/>
      <c r="L19" s="57"/>
      <c r="N19" s="8"/>
      <c r="O19" s="8"/>
      <c r="P19" s="8"/>
      <c r="Q19" s="8"/>
      <c r="R19" s="8"/>
      <c r="S19" s="9"/>
      <c r="T19" s="9"/>
      <c r="U19" s="39"/>
    </row>
    <row r="20" spans="1:44" x14ac:dyDescent="0.35">
      <c r="B20" s="57" t="s">
        <v>35</v>
      </c>
      <c r="C20" s="20">
        <f t="shared" ref="C20:H20" si="2">SUM(C7:C9)</f>
        <v>1161.2425053492736</v>
      </c>
      <c r="D20" s="20">
        <f t="shared" si="2"/>
        <v>330.8742687253548</v>
      </c>
      <c r="E20" s="20">
        <f t="shared" si="2"/>
        <v>566.46119529510281</v>
      </c>
      <c r="F20" s="20">
        <f t="shared" si="2"/>
        <v>1108.9033216979847</v>
      </c>
      <c r="G20" s="20">
        <f t="shared" si="2"/>
        <v>10.621136141708606</v>
      </c>
      <c r="H20" s="20">
        <f t="shared" si="2"/>
        <v>71.21949065330567</v>
      </c>
      <c r="I20" s="20"/>
      <c r="J20" s="20">
        <f>SUM(J7:J9)</f>
        <v>3527.5532737949334</v>
      </c>
      <c r="K20" s="6"/>
      <c r="L20" s="57" t="s">
        <v>35</v>
      </c>
      <c r="M20" s="20">
        <f>SUM(M7:M9)</f>
        <v>-348.37275160478214</v>
      </c>
      <c r="N20" s="20">
        <f>SUM(N7:N9)</f>
        <v>66.174853745070948</v>
      </c>
      <c r="O20" s="20">
        <f>SUM(O7:O9)</f>
        <v>283.23059764755141</v>
      </c>
      <c r="P20" s="20">
        <f>SUM(P7:P9)</f>
        <v>110.89033216979857</v>
      </c>
      <c r="Q20" s="20"/>
      <c r="R20" s="20">
        <f>SUM(R7:R9)</f>
        <v>71.21949065330567</v>
      </c>
      <c r="S20" s="20">
        <f>SUM(S7:S9)</f>
        <v>278.23135593220343</v>
      </c>
      <c r="T20" s="20">
        <f>SUM(T7:T9)</f>
        <v>471.99501468485641</v>
      </c>
      <c r="U20" s="20">
        <f>SUM(U7:U9)</f>
        <v>0</v>
      </c>
    </row>
    <row r="21" spans="1:44" x14ac:dyDescent="0.35">
      <c r="B21" s="57" t="s">
        <v>36</v>
      </c>
      <c r="C21" s="20">
        <f t="shared" ref="C21:J21" si="3">SUM(C10:C12)</f>
        <v>828.7062524261504</v>
      </c>
      <c r="D21" s="20">
        <f t="shared" si="3"/>
        <v>151.48188500256063</v>
      </c>
      <c r="E21" s="20">
        <f t="shared" si="3"/>
        <v>201.42210318516794</v>
      </c>
      <c r="F21" s="20">
        <f t="shared" si="3"/>
        <v>410.15972946248064</v>
      </c>
      <c r="G21" s="20">
        <f t="shared" si="3"/>
        <v>32.468670015168868</v>
      </c>
      <c r="H21" s="20">
        <f t="shared" si="3"/>
        <v>26.576032648008084</v>
      </c>
      <c r="I21" s="20"/>
      <c r="J21" s="20">
        <f t="shared" si="3"/>
        <v>1895.2816218920791</v>
      </c>
      <c r="K21" s="6"/>
      <c r="L21" s="57" t="s">
        <v>36</v>
      </c>
      <c r="M21" s="20">
        <f>SUM(M10:M12)</f>
        <v>-248.61187572784516</v>
      </c>
      <c r="N21" s="20">
        <f>SUM(N10:N12)</f>
        <v>30.296377000512123</v>
      </c>
      <c r="O21" s="20">
        <f>SUM(O10:O12)</f>
        <v>100.71105159258397</v>
      </c>
      <c r="P21" s="20">
        <f>SUM(P10:P12)</f>
        <v>41.015972946248098</v>
      </c>
      <c r="Q21" s="20"/>
      <c r="R21" s="20">
        <f>SUM(R10:R12)</f>
        <v>26.576032648008084</v>
      </c>
      <c r="S21" s="20">
        <f>SUM(S10:S12)</f>
        <v>244.46694915254238</v>
      </c>
      <c r="T21" s="20">
        <f>SUM(T10:T12)</f>
        <v>226.92317762721837</v>
      </c>
      <c r="U21" s="20">
        <f>SUM(U10:U12)</f>
        <v>0</v>
      </c>
    </row>
    <row r="22" spans="1:44" ht="14.5" customHeight="1" x14ac:dyDescent="0.35">
      <c r="B22" s="57" t="s">
        <v>37</v>
      </c>
      <c r="C22" s="20">
        <f t="shared" ref="C22:J22" si="4">SUM(C13:C15)</f>
        <v>667.8524721560475</v>
      </c>
      <c r="D22" s="20">
        <f t="shared" si="4"/>
        <v>105.83250084355164</v>
      </c>
      <c r="E22" s="20">
        <f t="shared" si="4"/>
        <v>65.779202916985099</v>
      </c>
      <c r="F22" s="20">
        <f t="shared" si="4"/>
        <v>138.90497532593332</v>
      </c>
      <c r="G22" s="20">
        <f t="shared" si="4"/>
        <v>27.261091071476756</v>
      </c>
      <c r="H22" s="20">
        <f t="shared" si="4"/>
        <v>12.305698209716562</v>
      </c>
      <c r="I22" s="20"/>
      <c r="J22" s="20">
        <f t="shared" si="4"/>
        <v>1193.5832098269125</v>
      </c>
      <c r="K22" s="6"/>
      <c r="L22" s="57" t="s">
        <v>37</v>
      </c>
      <c r="M22" s="20">
        <f>SUM(M13:M15)</f>
        <v>-200.35574164681429</v>
      </c>
      <c r="N22" s="20">
        <f>SUM(N13:N15)</f>
        <v>21.166500168710325</v>
      </c>
      <c r="O22" s="20">
        <f>SUM(O13:O15)</f>
        <v>32.88960145849255</v>
      </c>
      <c r="P22" s="20">
        <f>SUM(P13:P15)</f>
        <v>13.890497532593345</v>
      </c>
      <c r="Q22" s="20"/>
      <c r="R22" s="20">
        <f>SUM(R13:R15)</f>
        <v>12.305698209716562</v>
      </c>
      <c r="S22" s="20">
        <f>SUM(S13:S15)</f>
        <v>175.64726930320151</v>
      </c>
      <c r="T22" s="20">
        <f>SUM(T13:T15)</f>
        <v>82.804916097376775</v>
      </c>
      <c r="U22" s="20">
        <f>SUM(U13:U15)</f>
        <v>0</v>
      </c>
    </row>
    <row r="23" spans="1:44" x14ac:dyDescent="0.35">
      <c r="B23" s="57" t="s">
        <v>38</v>
      </c>
      <c r="C23" s="20">
        <f t="shared" ref="C23:J23" si="5">SUM(C16:C18)</f>
        <v>1021.1863482218051</v>
      </c>
      <c r="D23" s="20">
        <f t="shared" si="5"/>
        <v>275.85435528902951</v>
      </c>
      <c r="E23" s="20">
        <f t="shared" si="5"/>
        <v>427.86006140357102</v>
      </c>
      <c r="F23" s="20">
        <f t="shared" si="5"/>
        <v>852.99398915722963</v>
      </c>
      <c r="G23" s="20">
        <f t="shared" si="5"/>
        <v>18.716914125799821</v>
      </c>
      <c r="H23" s="20">
        <f t="shared" si="5"/>
        <v>35.709205873008855</v>
      </c>
      <c r="I23" s="20"/>
      <c r="J23" s="20">
        <f t="shared" si="5"/>
        <v>2839.1525124885229</v>
      </c>
      <c r="K23" s="6"/>
      <c r="L23" s="57" t="s">
        <v>38</v>
      </c>
      <c r="M23" s="20">
        <f>SUM(M16:M18)</f>
        <v>-306.35590446654157</v>
      </c>
      <c r="N23" s="20">
        <f>SUM(N16:N18)</f>
        <v>55.170871057805897</v>
      </c>
      <c r="O23" s="20">
        <f>SUM(O16:O18)</f>
        <v>213.93003070178551</v>
      </c>
      <c r="P23" s="20">
        <f>SUM(P16:P18)</f>
        <v>85.299398915723032</v>
      </c>
      <c r="Q23" s="20"/>
      <c r="R23" s="20">
        <f>SUM(R16:R18)</f>
        <v>35.709205873008855</v>
      </c>
      <c r="S23" s="20">
        <f>SUM(S16:S18)</f>
        <v>206.83163841807911</v>
      </c>
      <c r="T23" s="20">
        <f>SUM(T16:T18)</f>
        <v>309.30215462566065</v>
      </c>
      <c r="U23" s="20">
        <f>SUM(U16:U18)</f>
        <v>0</v>
      </c>
    </row>
    <row r="24" spans="1:44" x14ac:dyDescent="0.35">
      <c r="B24" s="57" t="s">
        <v>39</v>
      </c>
      <c r="C24" s="20">
        <f t="shared" ref="C24:J24" si="6">SUM(C7:C12)</f>
        <v>1989.9487577754239</v>
      </c>
      <c r="D24" s="20">
        <f t="shared" si="6"/>
        <v>482.35615372791545</v>
      </c>
      <c r="E24" s="20">
        <f t="shared" si="6"/>
        <v>767.8832984802707</v>
      </c>
      <c r="F24" s="20">
        <f t="shared" si="6"/>
        <v>1519.0630511604654</v>
      </c>
      <c r="G24" s="20">
        <f t="shared" si="6"/>
        <v>43.089806156877472</v>
      </c>
      <c r="H24" s="20">
        <f t="shared" si="6"/>
        <v>97.79552330131375</v>
      </c>
      <c r="I24" s="20"/>
      <c r="J24" s="20">
        <f t="shared" si="6"/>
        <v>5422.8348956870132</v>
      </c>
      <c r="K24" s="6"/>
      <c r="L24" s="57" t="s">
        <v>39</v>
      </c>
      <c r="M24" s="20">
        <f>SUM(M7:M12)</f>
        <v>-596.98462733262727</v>
      </c>
      <c r="N24" s="20">
        <f>SUM(N7:N12)</f>
        <v>96.471230745583057</v>
      </c>
      <c r="O24" s="20">
        <f>SUM(O7:O12)</f>
        <v>383.94164924013535</v>
      </c>
      <c r="P24" s="20">
        <f>SUM(P7:P12)</f>
        <v>151.90630511604667</v>
      </c>
      <c r="Q24" s="20"/>
      <c r="R24" s="20">
        <f>SUM(R7:R12)</f>
        <v>97.79552330131375</v>
      </c>
      <c r="S24" s="20">
        <f>SUM(S7:S12)</f>
        <v>522.69830508474581</v>
      </c>
      <c r="T24" s="20">
        <f>SUM(T7:T12)</f>
        <v>698.91819231207478</v>
      </c>
      <c r="U24" s="20">
        <f>SUM(U7:U12)</f>
        <v>0</v>
      </c>
    </row>
    <row r="25" spans="1:44" x14ac:dyDescent="0.35">
      <c r="B25" s="57" t="s">
        <v>40</v>
      </c>
      <c r="C25" s="20">
        <f t="shared" ref="C25:J25" si="7">SUM(C13:C18)</f>
        <v>1689.0388203778525</v>
      </c>
      <c r="D25" s="20">
        <f t="shared" si="7"/>
        <v>381.68685613258117</v>
      </c>
      <c r="E25" s="20">
        <f t="shared" si="7"/>
        <v>493.63926432055609</v>
      </c>
      <c r="F25" s="20">
        <f t="shared" si="7"/>
        <v>991.8989644831629</v>
      </c>
      <c r="G25" s="20">
        <f t="shared" si="7"/>
        <v>45.978005197276573</v>
      </c>
      <c r="H25" s="20">
        <f t="shared" si="7"/>
        <v>48.014904082725423</v>
      </c>
      <c r="I25" s="20"/>
      <c r="J25" s="20">
        <f t="shared" si="7"/>
        <v>4032.7357223154359</v>
      </c>
      <c r="K25" s="6"/>
      <c r="L25" s="57" t="s">
        <v>40</v>
      </c>
      <c r="M25" s="20">
        <f>SUM(M13:M18)</f>
        <v>-506.71164611335587</v>
      </c>
      <c r="N25" s="20">
        <f>SUM(N13:N18)</f>
        <v>76.337371226516225</v>
      </c>
      <c r="O25" s="20">
        <f>SUM(O13:O18)</f>
        <v>246.81963216027805</v>
      </c>
      <c r="P25" s="20">
        <f>SUM(P13:P18)</f>
        <v>99.189896448316375</v>
      </c>
      <c r="Q25" s="20"/>
      <c r="R25" s="20">
        <f>SUM(R13:R18)</f>
        <v>48.014904082725423</v>
      </c>
      <c r="S25" s="20">
        <f>SUM(S13:S18)</f>
        <v>382.47890772128062</v>
      </c>
      <c r="T25" s="20">
        <f>SUM(T13:T18)</f>
        <v>392.1070707230374</v>
      </c>
      <c r="U25" s="20">
        <f>SUM(U13:U18)</f>
        <v>0</v>
      </c>
    </row>
    <row r="26" spans="1:44" x14ac:dyDescent="0.35">
      <c r="B26" s="57" t="s">
        <v>41</v>
      </c>
      <c r="C26" s="20">
        <f t="shared" ref="C26:J26" si="8">SUM(C7:C18)</f>
        <v>3678.9875781532769</v>
      </c>
      <c r="D26" s="20">
        <f t="shared" si="8"/>
        <v>864.04300986049668</v>
      </c>
      <c r="E26" s="20">
        <f t="shared" si="8"/>
        <v>1261.5225628008266</v>
      </c>
      <c r="F26" s="20">
        <f t="shared" si="8"/>
        <v>2510.9620156436281</v>
      </c>
      <c r="G26" s="20">
        <f t="shared" si="8"/>
        <v>89.067811354154045</v>
      </c>
      <c r="H26" s="20">
        <f t="shared" si="8"/>
        <v>145.81042738403917</v>
      </c>
      <c r="I26" s="20"/>
      <c r="J26" s="20">
        <f t="shared" si="8"/>
        <v>9455.5706180024499</v>
      </c>
      <c r="K26" s="6"/>
      <c r="L26" s="57" t="s">
        <v>41</v>
      </c>
      <c r="M26" s="20">
        <f>SUM(M7:M18)</f>
        <v>-1103.696273445983</v>
      </c>
      <c r="N26" s="20">
        <f>SUM(N7:N18)</f>
        <v>172.80860197209927</v>
      </c>
      <c r="O26" s="20">
        <f>SUM(O7:O18)</f>
        <v>630.76128140041328</v>
      </c>
      <c r="P26" s="20">
        <f>SUM(P7:P18)</f>
        <v>251.09620156436304</v>
      </c>
      <c r="Q26" s="20"/>
      <c r="R26" s="20">
        <f>SUM(R7:R18)</f>
        <v>145.81042738403917</v>
      </c>
      <c r="S26" s="20">
        <f>SUM(S7:S18)</f>
        <v>905.17721280602643</v>
      </c>
      <c r="T26" s="20">
        <f>SUM(T7:T18)</f>
        <v>1091.0252630351122</v>
      </c>
      <c r="U26" s="20">
        <f>SUM(U7:U18)</f>
        <v>0</v>
      </c>
    </row>
    <row r="27" spans="1:44" x14ac:dyDescent="0.35">
      <c r="AR27" s="48"/>
    </row>
    <row r="28" spans="1:44" s="40" customFormat="1" ht="18.5" x14ac:dyDescent="0.35">
      <c r="A28" s="31"/>
      <c r="B28" s="63" t="s">
        <v>121</v>
      </c>
      <c r="AR28" s="56"/>
    </row>
    <row r="29" spans="1:44" x14ac:dyDescent="0.35">
      <c r="AR29" s="48"/>
    </row>
    <row r="30" spans="1:44" ht="15.5" x14ac:dyDescent="0.35">
      <c r="B30" s="64" t="s">
        <v>72</v>
      </c>
      <c r="C30" s="41"/>
      <c r="D30" s="41"/>
      <c r="E30" s="41"/>
      <c r="F30" s="41"/>
      <c r="G30" s="41"/>
      <c r="H30" s="34"/>
      <c r="I30" s="118"/>
      <c r="K30" s="64" t="s">
        <v>54</v>
      </c>
      <c r="L30" s="34"/>
      <c r="M30" s="34"/>
      <c r="N30" s="34"/>
      <c r="O30" s="34"/>
      <c r="P30" s="34"/>
      <c r="R30" s="64" t="s">
        <v>42</v>
      </c>
      <c r="S30" s="34"/>
      <c r="T30" s="34"/>
      <c r="U30" s="35"/>
      <c r="AR30" s="48"/>
    </row>
    <row r="31" spans="1:44" x14ac:dyDescent="0.35">
      <c r="B31" s="3" t="s">
        <v>15</v>
      </c>
      <c r="C31" s="42">
        <v>2017</v>
      </c>
      <c r="D31" s="42">
        <v>2018</v>
      </c>
      <c r="E31" s="42">
        <v>2019</v>
      </c>
      <c r="F31" s="42">
        <v>2020</v>
      </c>
      <c r="G31" s="42">
        <v>2021</v>
      </c>
      <c r="H31" s="42">
        <v>2022</v>
      </c>
      <c r="I31" s="42"/>
      <c r="K31" s="43" t="s">
        <v>53</v>
      </c>
      <c r="L31" s="43">
        <v>2016</v>
      </c>
      <c r="M31" s="43">
        <v>2017</v>
      </c>
      <c r="N31" s="43">
        <v>2018</v>
      </c>
      <c r="O31" s="43">
        <v>2019</v>
      </c>
      <c r="P31" s="43">
        <v>2020</v>
      </c>
      <c r="R31" s="43" t="s">
        <v>15</v>
      </c>
      <c r="S31" s="44" t="s">
        <v>43</v>
      </c>
      <c r="T31" s="44" t="s">
        <v>44</v>
      </c>
      <c r="AR31" s="48"/>
    </row>
    <row r="32" spans="1:44" x14ac:dyDescent="0.35">
      <c r="B32" s="3" t="s">
        <v>0</v>
      </c>
      <c r="C32" s="4">
        <v>1399.2</v>
      </c>
      <c r="D32" s="4">
        <v>1069.2</v>
      </c>
      <c r="E32" s="4">
        <v>1269.2</v>
      </c>
      <c r="F32" s="4">
        <v>1209.2</v>
      </c>
      <c r="G32" s="4">
        <v>1249.2</v>
      </c>
      <c r="H32" s="117" t="s">
        <v>120</v>
      </c>
      <c r="K32" s="31" t="s">
        <v>45</v>
      </c>
      <c r="L32" s="46">
        <v>633.33333333333849</v>
      </c>
      <c r="M32" s="46">
        <v>676.44444444444991</v>
      </c>
      <c r="N32" s="46">
        <v>544.84555555556005</v>
      </c>
      <c r="O32" s="46">
        <v>675.17533333333881</v>
      </c>
      <c r="P32" s="46">
        <v>611.54977777778277</v>
      </c>
      <c r="R32" s="45" t="s">
        <v>23</v>
      </c>
      <c r="S32" s="6">
        <v>1164.6800216546153</v>
      </c>
      <c r="T32" s="6">
        <v>1018.4872653914235</v>
      </c>
      <c r="AR32" s="48"/>
    </row>
    <row r="33" spans="2:44" x14ac:dyDescent="0.35">
      <c r="B33" s="3" t="s">
        <v>1</v>
      </c>
      <c r="C33" s="4">
        <v>999.2</v>
      </c>
      <c r="D33" s="4">
        <v>1129.2</v>
      </c>
      <c r="E33" s="4">
        <v>999.2</v>
      </c>
      <c r="F33" s="4">
        <v>974.2</v>
      </c>
      <c r="G33" s="4">
        <v>1099.2</v>
      </c>
      <c r="H33" s="117" t="s">
        <v>120</v>
      </c>
      <c r="K33" s="31" t="s">
        <v>46</v>
      </c>
      <c r="L33" s="46">
        <v>526.44444444444878</v>
      </c>
      <c r="M33" s="46">
        <v>568.444444444449</v>
      </c>
      <c r="N33" s="46">
        <v>485.09155555555947</v>
      </c>
      <c r="O33" s="46">
        <v>502.7664444444485</v>
      </c>
      <c r="P33" s="46">
        <v>480.39711111111501</v>
      </c>
      <c r="R33" s="45" t="s">
        <v>24</v>
      </c>
      <c r="S33" s="6">
        <v>925.86716976769139</v>
      </c>
      <c r="T33" s="6">
        <v>932.16542907458609</v>
      </c>
      <c r="AR33" s="48"/>
    </row>
    <row r="34" spans="2:44" x14ac:dyDescent="0.35">
      <c r="B34" s="3" t="s">
        <v>2</v>
      </c>
      <c r="C34" s="4">
        <v>814.2</v>
      </c>
      <c r="D34" s="4">
        <v>1029.2</v>
      </c>
      <c r="E34" s="4">
        <v>839.2</v>
      </c>
      <c r="F34" s="4">
        <v>929.2</v>
      </c>
      <c r="G34" s="4">
        <v>1039.2</v>
      </c>
      <c r="H34" s="117" t="s">
        <v>120</v>
      </c>
      <c r="K34" s="31" t="s">
        <v>47</v>
      </c>
      <c r="L34" s="46">
        <v>21254.666666666832</v>
      </c>
      <c r="M34" s="46">
        <v>22617.111111111295</v>
      </c>
      <c r="N34" s="46">
        <v>21484.655555555728</v>
      </c>
      <c r="O34" s="46">
        <v>21856.761555555728</v>
      </c>
      <c r="P34" s="46">
        <v>21848.878444444621</v>
      </c>
      <c r="R34" s="45" t="s">
        <v>25</v>
      </c>
      <c r="S34" s="6">
        <v>877.67341801136411</v>
      </c>
      <c r="T34" s="6">
        <v>872.93945315208339</v>
      </c>
      <c r="AR34" s="48"/>
    </row>
    <row r="35" spans="2:44" x14ac:dyDescent="0.35">
      <c r="B35" s="3" t="s">
        <v>3</v>
      </c>
      <c r="C35" s="4">
        <v>669.2</v>
      </c>
      <c r="D35" s="4">
        <v>439.2</v>
      </c>
      <c r="E35" s="4">
        <v>619.20000000000005</v>
      </c>
      <c r="F35" s="4">
        <v>529.20000000000005</v>
      </c>
      <c r="G35" s="4">
        <v>859.2</v>
      </c>
      <c r="H35" s="117" t="s">
        <v>120</v>
      </c>
      <c r="K35" s="31" t="s">
        <v>48</v>
      </c>
      <c r="L35" s="46">
        <v>14911.111111111233</v>
      </c>
      <c r="M35" s="46">
        <v>14430.444444444562</v>
      </c>
      <c r="N35" s="46">
        <v>14354.14466666678</v>
      </c>
      <c r="O35" s="46">
        <v>17458.318222222362</v>
      </c>
      <c r="P35" s="46">
        <v>19309.025333333488</v>
      </c>
      <c r="R35" s="45" t="s">
        <v>26</v>
      </c>
      <c r="S35" s="6">
        <v>529.56072818741666</v>
      </c>
      <c r="T35" s="6">
        <v>705.7600000000001</v>
      </c>
      <c r="AR35" s="48"/>
    </row>
    <row r="36" spans="2:44" x14ac:dyDescent="0.35">
      <c r="B36" s="3" t="s">
        <v>4</v>
      </c>
      <c r="C36" s="4">
        <v>414.2</v>
      </c>
      <c r="D36" s="4">
        <v>357.2</v>
      </c>
      <c r="E36" s="4">
        <v>564.20000000000005</v>
      </c>
      <c r="F36" s="4">
        <v>493.2</v>
      </c>
      <c r="G36" s="4">
        <v>570.20000000000005</v>
      </c>
      <c r="H36" s="117" t="s">
        <v>120</v>
      </c>
      <c r="K36" s="31" t="s">
        <v>49</v>
      </c>
      <c r="L36" s="46">
        <v>909.77777777778522</v>
      </c>
      <c r="M36" s="46">
        <v>846.44444444445151</v>
      </c>
      <c r="N36" s="46">
        <v>778.30844444445074</v>
      </c>
      <c r="O36" s="46">
        <v>639.83688888889401</v>
      </c>
      <c r="P36" s="46">
        <v>534.84666666667101</v>
      </c>
      <c r="R36" s="45" t="s">
        <v>27</v>
      </c>
      <c r="S36" s="6">
        <v>445.8829329230166</v>
      </c>
      <c r="T36" s="6">
        <v>466.48</v>
      </c>
      <c r="AR36" s="48"/>
    </row>
    <row r="37" spans="2:44" x14ac:dyDescent="0.35">
      <c r="B37" s="3" t="s">
        <v>5</v>
      </c>
      <c r="C37" s="4">
        <v>340.37312032297467</v>
      </c>
      <c r="D37" s="4">
        <v>323.54917429844591</v>
      </c>
      <c r="E37" s="4">
        <v>376.80071616259238</v>
      </c>
      <c r="F37" s="4">
        <v>402.68574995004485</v>
      </c>
      <c r="G37" s="4">
        <v>414.5</v>
      </c>
      <c r="H37" s="117" t="s">
        <v>120</v>
      </c>
      <c r="K37" s="31" t="s">
        <v>50</v>
      </c>
      <c r="L37" s="46">
        <v>563.55555555556009</v>
      </c>
      <c r="M37" s="46">
        <v>723.111111111117</v>
      </c>
      <c r="N37" s="46">
        <v>772.89200000000631</v>
      </c>
      <c r="O37" s="46">
        <v>1003.3322222222304</v>
      </c>
      <c r="P37" s="46">
        <v>1192.8377777777876</v>
      </c>
      <c r="R37" s="45" t="s">
        <v>28</v>
      </c>
      <c r="S37" s="6">
        <v>322.78859996003592</v>
      </c>
      <c r="T37" s="6">
        <v>332.24</v>
      </c>
      <c r="AR37" s="48"/>
    </row>
    <row r="38" spans="2:44" ht="14.5" customHeight="1" x14ac:dyDescent="0.35">
      <c r="B38" s="3" t="s">
        <v>6</v>
      </c>
      <c r="C38" s="4">
        <v>346.43823468572685</v>
      </c>
      <c r="D38" s="4">
        <v>332.85492477970257</v>
      </c>
      <c r="E38" s="4">
        <v>391.23777924244763</v>
      </c>
      <c r="F38" s="4">
        <v>413.38693416081219</v>
      </c>
      <c r="G38" s="4">
        <v>381.46710824888453</v>
      </c>
      <c r="H38" s="117" t="s">
        <v>120</v>
      </c>
      <c r="K38" s="31" t="s">
        <v>51</v>
      </c>
      <c r="L38" s="46">
        <v>11657.777777777872</v>
      </c>
      <c r="M38" s="46">
        <v>12302.666666666766</v>
      </c>
      <c r="N38" s="46">
        <v>11435.637333333427</v>
      </c>
      <c r="O38" s="46">
        <v>12112.660666666765</v>
      </c>
      <c r="P38" s="46">
        <v>10935.062444444535</v>
      </c>
      <c r="R38" s="45" t="s">
        <v>29</v>
      </c>
      <c r="S38" s="6">
        <v>331.34954732864981</v>
      </c>
      <c r="T38" s="6">
        <v>305.81368659910765</v>
      </c>
      <c r="AR38" s="48"/>
    </row>
    <row r="39" spans="2:44" x14ac:dyDescent="0.35">
      <c r="B39" s="3" t="s">
        <v>7</v>
      </c>
      <c r="C39" s="4">
        <v>324.95286528301182</v>
      </c>
      <c r="D39" s="4">
        <v>342.31639512971839</v>
      </c>
      <c r="E39" s="4">
        <v>380.55807461038512</v>
      </c>
      <c r="F39" s="4">
        <v>400.36422319638751</v>
      </c>
      <c r="G39" s="4">
        <v>362.63820805664932</v>
      </c>
      <c r="H39" s="117" t="s">
        <v>120</v>
      </c>
      <c r="K39" s="31" t="s">
        <v>21</v>
      </c>
      <c r="L39" s="46">
        <v>326.6666666666693</v>
      </c>
      <c r="M39" s="46">
        <v>606.8888888888938</v>
      </c>
      <c r="N39" s="46">
        <v>309.93844444444699</v>
      </c>
      <c r="O39" s="46">
        <v>293.42777777778014</v>
      </c>
      <c r="P39" s="46">
        <v>374.27911111111416</v>
      </c>
      <c r="R39" s="45" t="s">
        <v>30</v>
      </c>
      <c r="S39" s="6">
        <v>320.93137855711007</v>
      </c>
      <c r="T39" s="6">
        <v>290.75056644531946</v>
      </c>
      <c r="AR39" s="39"/>
    </row>
    <row r="40" spans="2:44" x14ac:dyDescent="0.35">
      <c r="B40" s="3" t="s">
        <v>8</v>
      </c>
      <c r="C40" s="4">
        <v>459.85275006763612</v>
      </c>
      <c r="D40" s="4">
        <v>377.90004958691162</v>
      </c>
      <c r="E40" s="4">
        <v>472.30825045545089</v>
      </c>
      <c r="F40" s="4">
        <v>415.31745189206174</v>
      </c>
      <c r="G40" s="4">
        <v>428.36403823996392</v>
      </c>
      <c r="H40" s="117" t="s">
        <v>120</v>
      </c>
      <c r="K40" s="31" t="s">
        <v>52</v>
      </c>
      <c r="L40" s="46">
        <v>20610.22222222239</v>
      </c>
      <c r="M40" s="46">
        <v>20721.777777777945</v>
      </c>
      <c r="N40" s="46">
        <v>19423.061111111267</v>
      </c>
      <c r="O40" s="46">
        <v>18560.316444444594</v>
      </c>
      <c r="P40" s="46">
        <v>19186.854888889044</v>
      </c>
      <c r="R40" s="45" t="s">
        <v>31</v>
      </c>
      <c r="S40" s="6">
        <v>368.52220005410891</v>
      </c>
      <c r="T40" s="6">
        <v>343.33123059197118</v>
      </c>
    </row>
    <row r="41" spans="2:44" x14ac:dyDescent="0.35">
      <c r="B41" s="3" t="s">
        <v>9</v>
      </c>
      <c r="C41" s="4">
        <v>656.54419648936084</v>
      </c>
      <c r="D41" s="4">
        <v>643.81475055770863</v>
      </c>
      <c r="E41" s="4">
        <v>711.09402663759715</v>
      </c>
      <c r="F41" s="4">
        <v>730.57217951008761</v>
      </c>
      <c r="G41" s="4">
        <v>709.84524401658337</v>
      </c>
      <c r="H41" s="117" t="s">
        <v>120</v>
      </c>
      <c r="R41" s="45" t="s">
        <v>32</v>
      </c>
      <c r="S41" s="6">
        <v>585.09774360807012</v>
      </c>
      <c r="T41" s="6">
        <v>568.51619521326666</v>
      </c>
    </row>
    <row r="42" spans="2:44" x14ac:dyDescent="0.35">
      <c r="B42" s="3" t="s">
        <v>10</v>
      </c>
      <c r="C42" s="4">
        <v>946.25070711760907</v>
      </c>
      <c r="D42" s="4">
        <v>913.33153929762193</v>
      </c>
      <c r="E42" s="4">
        <v>897.59791921779197</v>
      </c>
      <c r="F42" s="4">
        <v>1004.8071063479667</v>
      </c>
      <c r="G42" s="4">
        <v>975.44186930500666</v>
      </c>
      <c r="H42" s="117" t="s">
        <v>120</v>
      </c>
      <c r="R42" s="45" t="s">
        <v>33</v>
      </c>
      <c r="S42" s="6">
        <v>804.48568507837342</v>
      </c>
      <c r="T42" s="6">
        <v>780.99349544400536</v>
      </c>
    </row>
    <row r="43" spans="2:44" x14ac:dyDescent="0.35">
      <c r="B43" s="3" t="s">
        <v>11</v>
      </c>
      <c r="C43" s="4">
        <v>1079.1249565070677</v>
      </c>
      <c r="D43" s="4">
        <v>1094.0836617484235</v>
      </c>
      <c r="E43" s="4">
        <v>1039.3934187335237</v>
      </c>
      <c r="F43" s="4">
        <v>1142.7524244846431</v>
      </c>
      <c r="G43" s="4">
        <v>1161.0903714199183</v>
      </c>
      <c r="H43" s="117" t="s">
        <v>120</v>
      </c>
      <c r="R43" s="45" t="s">
        <v>34</v>
      </c>
      <c r="S43" s="6">
        <v>914.84193958771448</v>
      </c>
      <c r="T43" s="6">
        <v>929.51229713593466</v>
      </c>
    </row>
    <row r="44" spans="2:44" x14ac:dyDescent="0.35">
      <c r="B44" s="3" t="s">
        <v>13</v>
      </c>
      <c r="C44" s="5">
        <f>SUM(C32:C43)</f>
        <v>8449.5368304733875</v>
      </c>
      <c r="D44" s="5">
        <f>SUM(D32:D43)</f>
        <v>8051.850495398533</v>
      </c>
      <c r="E44" s="5">
        <f>SUM(E32:E43)</f>
        <v>8559.9901850597889</v>
      </c>
      <c r="F44" s="5">
        <f>SUM(F32:F43)</f>
        <v>8644.8860695420044</v>
      </c>
      <c r="G44" s="5">
        <f>SUM(G32:G43)</f>
        <v>9250.3468392870054</v>
      </c>
      <c r="H44" s="117" t="s">
        <v>120</v>
      </c>
    </row>
    <row r="45" spans="2:44" x14ac:dyDescent="0.35">
      <c r="C45" s="6"/>
      <c r="D45" s="6"/>
      <c r="E45" s="6"/>
      <c r="F45" s="6"/>
      <c r="G45" s="6"/>
    </row>
    <row r="46" spans="2:44" ht="15.5" x14ac:dyDescent="0.35">
      <c r="B46" s="64" t="s">
        <v>14</v>
      </c>
      <c r="C46" s="41"/>
      <c r="D46" s="41"/>
      <c r="E46" s="41"/>
      <c r="F46" s="41"/>
      <c r="G46" s="41"/>
      <c r="H46" s="34"/>
      <c r="I46" s="34"/>
      <c r="K46" s="64" t="s">
        <v>77</v>
      </c>
      <c r="L46" s="34"/>
      <c r="M46" s="34"/>
      <c r="N46" s="34"/>
      <c r="P46" s="64" t="s">
        <v>70</v>
      </c>
      <c r="Q46" s="50"/>
      <c r="R46" s="50"/>
      <c r="S46" s="50"/>
      <c r="T46" s="50"/>
      <c r="U46" s="65">
        <v>0.2</v>
      </c>
    </row>
    <row r="47" spans="2:44" ht="52" x14ac:dyDescent="0.35">
      <c r="B47" s="38" t="s">
        <v>15</v>
      </c>
      <c r="C47" s="42">
        <v>2017</v>
      </c>
      <c r="D47" s="42">
        <v>2018</v>
      </c>
      <c r="E47" s="42">
        <v>2019</v>
      </c>
      <c r="F47" s="42">
        <v>2020</v>
      </c>
      <c r="G47" s="42">
        <v>2021</v>
      </c>
      <c r="H47" s="42" t="s">
        <v>12</v>
      </c>
      <c r="I47" s="42"/>
      <c r="K47" s="47" t="s">
        <v>73</v>
      </c>
      <c r="L47" s="44" t="s">
        <v>74</v>
      </c>
      <c r="M47" s="44" t="s">
        <v>75</v>
      </c>
      <c r="N47" s="44" t="s">
        <v>76</v>
      </c>
      <c r="P47" s="43" t="s">
        <v>71</v>
      </c>
      <c r="Q47" s="53" t="s">
        <v>64</v>
      </c>
      <c r="R47" s="53" t="s">
        <v>65</v>
      </c>
      <c r="S47" s="53" t="s">
        <v>66</v>
      </c>
      <c r="T47" s="53" t="s">
        <v>67</v>
      </c>
      <c r="U47" s="53" t="s">
        <v>68</v>
      </c>
    </row>
    <row r="48" spans="2:44" x14ac:dyDescent="0.35">
      <c r="B48" s="38" t="s">
        <v>0</v>
      </c>
      <c r="C48" s="6">
        <v>-5.0138709677419371</v>
      </c>
      <c r="D48" s="6">
        <v>1.8087096774193545</v>
      </c>
      <c r="E48" s="6">
        <v>-1.3674193548387095</v>
      </c>
      <c r="F48" s="6">
        <v>0.35129032258064524</v>
      </c>
      <c r="G48" s="6">
        <v>-0.82161290322580638</v>
      </c>
      <c r="H48" s="6">
        <v>-1.1032258064516132</v>
      </c>
      <c r="I48" s="6"/>
      <c r="K48" s="47">
        <v>0</v>
      </c>
      <c r="L48" s="49">
        <v>21740240.800000001</v>
      </c>
      <c r="M48" s="49">
        <v>31019341.600000001</v>
      </c>
      <c r="N48" s="49">
        <v>23281011.200000003</v>
      </c>
      <c r="P48" s="79" t="s">
        <v>23</v>
      </c>
      <c r="Q48" s="54">
        <v>2869.4400000000005</v>
      </c>
      <c r="R48" s="55">
        <v>4256.7275275784004</v>
      </c>
      <c r="S48" s="54">
        <f t="shared" ref="S48:S59" si="9">R48*$U$46</f>
        <v>851.34550551568009</v>
      </c>
      <c r="T48" s="54">
        <f>(S48*1000/3.6)/1000000</f>
        <v>0.23648486264324445</v>
      </c>
      <c r="U48" s="54">
        <f t="shared" ref="U48:U59" si="10">(S48/3.6)/10.55</f>
        <v>22.41562679082886</v>
      </c>
    </row>
    <row r="49" spans="2:21" x14ac:dyDescent="0.35">
      <c r="B49" s="38" t="s">
        <v>1</v>
      </c>
      <c r="C49" s="6">
        <v>1.0574999999999997</v>
      </c>
      <c r="D49" s="6">
        <v>-2.9507142857142856</v>
      </c>
      <c r="E49" s="6">
        <v>1.6489285714285713</v>
      </c>
      <c r="F49" s="6">
        <v>3.5935714285714289</v>
      </c>
      <c r="G49" s="6">
        <v>-0.65250000000000019</v>
      </c>
      <c r="H49" s="6">
        <v>-0.13965517241379319</v>
      </c>
      <c r="I49" s="6"/>
      <c r="K49" s="47">
        <v>1</v>
      </c>
      <c r="L49" s="49">
        <v>21515272</v>
      </c>
      <c r="M49" s="49">
        <v>30743910.400000002</v>
      </c>
      <c r="N49" s="49">
        <v>23108127.200000003</v>
      </c>
      <c r="P49" s="79" t="s">
        <v>24</v>
      </c>
      <c r="Q49" s="54">
        <v>2691.6000000000004</v>
      </c>
      <c r="R49" s="55">
        <v>3875.5398387218083</v>
      </c>
      <c r="S49" s="54">
        <f t="shared" si="9"/>
        <v>775.10796774436176</v>
      </c>
      <c r="T49" s="54">
        <f t="shared" ref="T49:T59" si="11">(S49*1000/3.6)/1000000</f>
        <v>0.21530776881787825</v>
      </c>
      <c r="U49" s="54">
        <f t="shared" si="10"/>
        <v>20.408319319230166</v>
      </c>
    </row>
    <row r="50" spans="2:21" x14ac:dyDescent="0.35">
      <c r="B50" s="38" t="s">
        <v>2</v>
      </c>
      <c r="C50" s="6">
        <v>5.5103225806451626</v>
      </c>
      <c r="D50" s="6">
        <v>0.90000000000000024</v>
      </c>
      <c r="E50" s="6">
        <v>5.2403225806451603</v>
      </c>
      <c r="F50" s="6">
        <v>3.7335483870967736</v>
      </c>
      <c r="G50" s="6">
        <v>2.5461290322580643</v>
      </c>
      <c r="H50" s="6">
        <v>3.161612903225806</v>
      </c>
      <c r="I50" s="6"/>
      <c r="K50" s="47">
        <v>2</v>
      </c>
      <c r="L50" s="49">
        <v>20699020</v>
      </c>
      <c r="M50" s="49">
        <v>29513650.400000002</v>
      </c>
      <c r="N50" s="49">
        <v>22218298.400000002</v>
      </c>
      <c r="P50" s="79" t="s">
        <v>25</v>
      </c>
      <c r="Q50" s="54">
        <v>2328.4</v>
      </c>
      <c r="R50" s="55">
        <v>3419.478025108288</v>
      </c>
      <c r="S50" s="54">
        <f t="shared" si="9"/>
        <v>683.89560502165762</v>
      </c>
      <c r="T50" s="54">
        <f t="shared" si="11"/>
        <v>0.18997100139490489</v>
      </c>
      <c r="U50" s="54">
        <f t="shared" si="10"/>
        <v>18.006729990038377</v>
      </c>
    </row>
    <row r="51" spans="2:21" x14ac:dyDescent="0.35">
      <c r="B51" s="38" t="s">
        <v>3</v>
      </c>
      <c r="C51" s="6">
        <v>6.4140000000000006</v>
      </c>
      <c r="D51" s="6">
        <v>11.682</v>
      </c>
      <c r="E51" s="6">
        <v>8.6910000000000007</v>
      </c>
      <c r="F51" s="6">
        <v>8.5019999999999989</v>
      </c>
      <c r="G51" s="6">
        <v>5.109</v>
      </c>
      <c r="H51" s="6">
        <v>7.7730000000000006</v>
      </c>
      <c r="I51" s="6"/>
      <c r="K51" s="47">
        <v>3</v>
      </c>
      <c r="L51" s="49">
        <v>19366474.400000002</v>
      </c>
      <c r="M51" s="49">
        <v>28056952</v>
      </c>
      <c r="N51" s="49">
        <v>21046560.800000001</v>
      </c>
      <c r="P51" s="79" t="s">
        <v>26</v>
      </c>
      <c r="Q51" s="54">
        <v>1892.48</v>
      </c>
      <c r="R51" s="55">
        <v>2833.2746930279523</v>
      </c>
      <c r="S51" s="54">
        <f t="shared" si="9"/>
        <v>566.65493860559047</v>
      </c>
      <c r="T51" s="54">
        <f t="shared" si="11"/>
        <v>0.15740414961266402</v>
      </c>
      <c r="U51" s="54">
        <f t="shared" si="10"/>
        <v>14.91982460783545</v>
      </c>
    </row>
    <row r="52" spans="2:21" x14ac:dyDescent="0.35">
      <c r="B52" s="38" t="s">
        <v>4</v>
      </c>
      <c r="C52" s="6">
        <v>12.649354838709678</v>
      </c>
      <c r="D52" s="6">
        <v>14.81516129032258</v>
      </c>
      <c r="E52" s="6">
        <v>9.8390322580645169</v>
      </c>
      <c r="F52" s="6">
        <v>10.08</v>
      </c>
      <c r="G52" s="6">
        <v>9.7519354838709678</v>
      </c>
      <c r="H52" s="6">
        <v>12.170322580645159</v>
      </c>
      <c r="I52" s="6"/>
      <c r="K52" s="47">
        <v>4</v>
      </c>
      <c r="L52" s="49">
        <v>17791408.800000001</v>
      </c>
      <c r="M52" s="49">
        <v>26859864.800000001</v>
      </c>
      <c r="N52" s="49">
        <v>20210359.200000003</v>
      </c>
      <c r="P52" s="79" t="s">
        <v>27</v>
      </c>
      <c r="Q52" s="54">
        <v>1314.96</v>
      </c>
      <c r="R52" s="55">
        <v>1855.0211834829761</v>
      </c>
      <c r="S52" s="54">
        <f t="shared" si="9"/>
        <v>371.00423669659523</v>
      </c>
      <c r="T52" s="54">
        <f t="shared" si="11"/>
        <v>0.10305673241572089</v>
      </c>
      <c r="U52" s="54">
        <f t="shared" si="10"/>
        <v>9.7684106555185668</v>
      </c>
    </row>
    <row r="53" spans="2:21" x14ac:dyDescent="0.35">
      <c r="B53" s="38" t="s">
        <v>5</v>
      </c>
      <c r="C53" s="6">
        <v>16.593</v>
      </c>
      <c r="D53" s="6">
        <v>15.972</v>
      </c>
      <c r="E53" s="6">
        <v>18.885000000000002</v>
      </c>
      <c r="F53" s="6">
        <v>14.978999999999997</v>
      </c>
      <c r="G53" s="6">
        <v>17.169</v>
      </c>
      <c r="H53" s="6">
        <v>14.931000000000001</v>
      </c>
      <c r="I53" s="6"/>
      <c r="K53" s="47">
        <v>5</v>
      </c>
      <c r="L53" s="49">
        <v>16645586.4</v>
      </c>
      <c r="M53" s="49">
        <v>25725477.600000001</v>
      </c>
      <c r="N53" s="49">
        <v>18918780</v>
      </c>
      <c r="P53" s="79" t="s">
        <v>28</v>
      </c>
      <c r="Q53" s="54">
        <v>680.96</v>
      </c>
      <c r="R53" s="55">
        <v>804.42787494042409</v>
      </c>
      <c r="S53" s="54">
        <f t="shared" si="9"/>
        <v>160.88557498808484</v>
      </c>
      <c r="T53" s="54">
        <f t="shared" si="11"/>
        <v>4.469043749669023E-2</v>
      </c>
      <c r="U53" s="54">
        <f t="shared" si="10"/>
        <v>4.2360604262265618</v>
      </c>
    </row>
    <row r="54" spans="2:21" x14ac:dyDescent="0.35">
      <c r="B54" s="38" t="s">
        <v>6</v>
      </c>
      <c r="C54" s="6">
        <v>16.890967741935487</v>
      </c>
      <c r="D54" s="6">
        <v>17.959354838709672</v>
      </c>
      <c r="E54" s="6">
        <v>17.181290322580644</v>
      </c>
      <c r="F54" s="6">
        <v>16.179677419354839</v>
      </c>
      <c r="G54" s="6">
        <v>17.120322580645158</v>
      </c>
      <c r="H54" s="6">
        <v>16.670322580645163</v>
      </c>
      <c r="I54" s="6"/>
      <c r="K54" s="47">
        <v>6</v>
      </c>
      <c r="L54" s="49">
        <v>15399236.800000001</v>
      </c>
      <c r="M54" s="49">
        <v>24383540.800000001</v>
      </c>
      <c r="N54" s="49">
        <v>17708562.400000002</v>
      </c>
      <c r="P54" s="79" t="s">
        <v>29</v>
      </c>
      <c r="Q54" s="54">
        <v>667.12</v>
      </c>
      <c r="R54" s="55">
        <v>682.65627081513446</v>
      </c>
      <c r="S54" s="54">
        <f t="shared" si="9"/>
        <v>136.53125416302689</v>
      </c>
      <c r="T54" s="54">
        <f t="shared" si="11"/>
        <v>3.7925348378618585E-2</v>
      </c>
      <c r="U54" s="54">
        <f t="shared" si="10"/>
        <v>3.5948197515278273</v>
      </c>
    </row>
    <row r="55" spans="2:21" x14ac:dyDescent="0.35">
      <c r="B55" s="38" t="s">
        <v>7</v>
      </c>
      <c r="C55" s="6">
        <v>17.123225806451611</v>
      </c>
      <c r="D55" s="6">
        <v>18.821612903225809</v>
      </c>
      <c r="E55" s="6">
        <v>17.265483870967742</v>
      </c>
      <c r="F55" s="6">
        <v>17.143548387096775</v>
      </c>
      <c r="G55" s="6">
        <v>14.658387096774192</v>
      </c>
      <c r="H55" s="6">
        <v>16.307419354838711</v>
      </c>
      <c r="I55" s="6"/>
      <c r="K55" s="47">
        <v>7</v>
      </c>
      <c r="L55" s="49">
        <v>14777324</v>
      </c>
      <c r="M55" s="49">
        <v>23750040.800000001</v>
      </c>
      <c r="N55" s="49">
        <v>17109311.199999999</v>
      </c>
      <c r="P55" s="79" t="s">
        <v>30</v>
      </c>
      <c r="Q55" s="54">
        <v>692.40000000000009</v>
      </c>
      <c r="R55" s="55">
        <v>703.15579178647522</v>
      </c>
      <c r="S55" s="54">
        <f t="shared" si="9"/>
        <v>140.63115835729505</v>
      </c>
      <c r="T55" s="54">
        <f t="shared" si="11"/>
        <v>3.9064210654804185E-2</v>
      </c>
      <c r="U55" s="54">
        <f t="shared" si="10"/>
        <v>3.7027687824458932</v>
      </c>
    </row>
    <row r="56" spans="2:21" x14ac:dyDescent="0.35">
      <c r="B56" s="38" t="s">
        <v>8</v>
      </c>
      <c r="C56" s="6">
        <v>10.836</v>
      </c>
      <c r="D56" s="6">
        <v>13.251000000000001</v>
      </c>
      <c r="E56" s="6">
        <v>12.174000000000001</v>
      </c>
      <c r="F56" s="6">
        <v>12.747000000000002</v>
      </c>
      <c r="G56" s="6">
        <v>12.936</v>
      </c>
      <c r="H56" s="6">
        <v>11.901</v>
      </c>
      <c r="I56" s="6"/>
      <c r="K56" s="47">
        <v>8</v>
      </c>
      <c r="L56" s="49">
        <v>13712861.600000001</v>
      </c>
      <c r="M56" s="49">
        <v>22632508.800000001</v>
      </c>
      <c r="N56" s="49">
        <v>16333781.600000001</v>
      </c>
      <c r="P56" s="79" t="s">
        <v>31</v>
      </c>
      <c r="Q56" s="54">
        <v>878.72000000000014</v>
      </c>
      <c r="R56" s="55">
        <v>1090.371074186688</v>
      </c>
      <c r="S56" s="54">
        <f t="shared" si="9"/>
        <v>218.07421483733762</v>
      </c>
      <c r="T56" s="54">
        <f t="shared" si="11"/>
        <v>6.0576170788149336E-2</v>
      </c>
      <c r="U56" s="54">
        <f t="shared" si="10"/>
        <v>5.741817136317473</v>
      </c>
    </row>
    <row r="57" spans="2:21" x14ac:dyDescent="0.35">
      <c r="B57" s="38" t="s">
        <v>9</v>
      </c>
      <c r="C57" s="6">
        <v>8.7416129032258052</v>
      </c>
      <c r="D57" s="6">
        <v>9.1306451612903246</v>
      </c>
      <c r="E57" s="6">
        <v>8.6632258064516137</v>
      </c>
      <c r="F57" s="6">
        <v>8.2538709677419373</v>
      </c>
      <c r="G57" s="6">
        <v>7.3596774193548393</v>
      </c>
      <c r="H57" s="6">
        <v>7.5193548387096785</v>
      </c>
      <c r="I57" s="6"/>
      <c r="K57" s="47">
        <v>9</v>
      </c>
      <c r="L57" s="49">
        <v>9842927.2000000011</v>
      </c>
      <c r="M57" s="49">
        <v>18687327.199999999</v>
      </c>
      <c r="N57" s="49">
        <v>12705441.600000001</v>
      </c>
      <c r="P57" s="79" t="s">
        <v>32</v>
      </c>
      <c r="Q57" s="54">
        <v>1559.6000000000001</v>
      </c>
      <c r="R57" s="55">
        <v>2337.3319160000001</v>
      </c>
      <c r="S57" s="54">
        <f t="shared" si="9"/>
        <v>467.46638320000005</v>
      </c>
      <c r="T57" s="54">
        <f t="shared" si="11"/>
        <v>0.12985177311111112</v>
      </c>
      <c r="U57" s="54">
        <f t="shared" si="10"/>
        <v>12.308224939441812</v>
      </c>
    </row>
    <row r="58" spans="2:21" x14ac:dyDescent="0.35">
      <c r="B58" s="38" t="s">
        <v>10</v>
      </c>
      <c r="C58" s="6">
        <v>3.5039999999999991</v>
      </c>
      <c r="D58" s="6">
        <v>3.9870000000000005</v>
      </c>
      <c r="E58" s="6">
        <v>5.2530000000000001</v>
      </c>
      <c r="F58" s="6">
        <v>3.5819999999999999</v>
      </c>
      <c r="G58" s="6">
        <v>3.4290000000000007</v>
      </c>
      <c r="H58" s="6">
        <v>3.1919999999999997</v>
      </c>
      <c r="I58" s="6"/>
      <c r="K58" s="47">
        <v>10</v>
      </c>
      <c r="L58" s="49">
        <v>9143568.8000000007</v>
      </c>
      <c r="M58" s="49">
        <v>17591496.800000001</v>
      </c>
      <c r="N58" s="49">
        <v>11161968</v>
      </c>
      <c r="P58" s="79" t="s">
        <v>33</v>
      </c>
      <c r="Q58" s="54">
        <v>2049.7599999999998</v>
      </c>
      <c r="R58" s="55">
        <v>3250.4393008000002</v>
      </c>
      <c r="S58" s="54">
        <f t="shared" si="9"/>
        <v>650.0878601600001</v>
      </c>
      <c r="T58" s="54">
        <f t="shared" si="11"/>
        <v>0.18057996115555558</v>
      </c>
      <c r="U58" s="54">
        <f t="shared" si="10"/>
        <v>17.116583995787259</v>
      </c>
    </row>
    <row r="59" spans="2:21" x14ac:dyDescent="0.35">
      <c r="B59" s="38" t="s">
        <v>11</v>
      </c>
      <c r="C59" s="6">
        <v>0.90870967741935471</v>
      </c>
      <c r="D59" s="6">
        <v>1.2745161290322582</v>
      </c>
      <c r="E59" s="6">
        <v>1.8551612903225805</v>
      </c>
      <c r="F59" s="6">
        <v>1.715806451612903</v>
      </c>
      <c r="G59" s="6">
        <v>0.52548387096774185</v>
      </c>
      <c r="H59" s="6">
        <v>-0.34548387096774202</v>
      </c>
      <c r="I59" s="6"/>
      <c r="P59" s="79" t="s">
        <v>34</v>
      </c>
      <c r="Q59" s="54">
        <v>2686.16</v>
      </c>
      <c r="R59" s="55">
        <v>4214.6625224000009</v>
      </c>
      <c r="S59" s="54">
        <f t="shared" si="9"/>
        <v>842.93250448000026</v>
      </c>
      <c r="T59" s="54">
        <f t="shared" si="11"/>
        <v>0.23414791791111117</v>
      </c>
      <c r="U59" s="54">
        <f t="shared" si="10"/>
        <v>22.194115441811483</v>
      </c>
    </row>
    <row r="60" spans="2:21" x14ac:dyDescent="0.35">
      <c r="B60" s="38" t="s">
        <v>63</v>
      </c>
      <c r="C60" s="7">
        <f t="shared" ref="C60:H60" si="12">AVERAGE(C48:C59)</f>
        <v>7.9345685483870971</v>
      </c>
      <c r="D60" s="7">
        <f t="shared" si="12"/>
        <v>8.8876071428571422</v>
      </c>
      <c r="E60" s="7">
        <f t="shared" si="12"/>
        <v>8.7774187788018434</v>
      </c>
      <c r="F60" s="7">
        <f t="shared" si="12"/>
        <v>8.405109447004607</v>
      </c>
      <c r="G60" s="7">
        <f t="shared" si="12"/>
        <v>7.4275685483870966</v>
      </c>
      <c r="H60" s="7">
        <f t="shared" si="12"/>
        <v>7.6698056173526128</v>
      </c>
      <c r="I60" s="7"/>
      <c r="P60" s="80" t="s">
        <v>69</v>
      </c>
      <c r="Q60" s="54">
        <v>20311.600000000006</v>
      </c>
      <c r="R60" s="55">
        <v>29323.086018848146</v>
      </c>
      <c r="S60" s="55">
        <f>SUM(S48:S59)</f>
        <v>5864.6172037696288</v>
      </c>
      <c r="T60" s="55">
        <f>SUM(T48:T59)</f>
        <v>1.6290603343804528</v>
      </c>
      <c r="U60" s="54">
        <f>SUM(U48:U59)</f>
        <v>154.41330183700973</v>
      </c>
    </row>
    <row r="61" spans="2:21" x14ac:dyDescent="0.35"/>
    <row r="62" spans="2:21" x14ac:dyDescent="0.35">
      <c r="H62" s="51">
        <v>0.31</v>
      </c>
      <c r="I62" s="51"/>
      <c r="M62" s="52"/>
    </row>
    <row r="63" spans="2:21" hidden="1" x14ac:dyDescent="0.35">
      <c r="M63" s="52"/>
    </row>
    <row r="64" spans="2:21" hidden="1" x14ac:dyDescent="0.35">
      <c r="M64" s="52"/>
      <c r="N64" s="39"/>
    </row>
    <row r="65" spans="13:14" hidden="1" x14ac:dyDescent="0.35">
      <c r="M65" s="52"/>
      <c r="N65" s="39"/>
    </row>
    <row r="66" spans="13:14" hidden="1" x14ac:dyDescent="0.35">
      <c r="M66" s="52"/>
      <c r="N66" s="39"/>
    </row>
    <row r="67" spans="13:14" hidden="1" x14ac:dyDescent="0.35">
      <c r="M67" s="52"/>
      <c r="N67" s="39"/>
    </row>
    <row r="68" spans="13:14" hidden="1" x14ac:dyDescent="0.35">
      <c r="M68" s="52"/>
      <c r="N68" s="39"/>
    </row>
    <row r="69" spans="13:14" hidden="1" x14ac:dyDescent="0.35">
      <c r="M69" s="52"/>
      <c r="N69" s="39"/>
    </row>
    <row r="70" spans="13:14" hidden="1" x14ac:dyDescent="0.35">
      <c r="M70" s="52"/>
      <c r="N70" s="39"/>
    </row>
    <row r="71" spans="13:14" hidden="1" x14ac:dyDescent="0.35">
      <c r="M71" s="52"/>
      <c r="N71" s="39"/>
    </row>
    <row r="72" spans="13:14" hidden="1" x14ac:dyDescent="0.35">
      <c r="M72" s="39"/>
      <c r="N72" s="39"/>
    </row>
    <row r="73" spans="13:14" hidden="1" x14ac:dyDescent="0.35">
      <c r="M73" s="39"/>
      <c r="N73" s="39"/>
    </row>
    <row r="74" spans="13:14" hidden="1" x14ac:dyDescent="0.35">
      <c r="M74" s="39"/>
      <c r="N74" s="39"/>
    </row>
    <row r="75" spans="13:14" hidden="1" x14ac:dyDescent="0.35">
      <c r="M75" s="39"/>
      <c r="N75" s="39"/>
    </row>
    <row r="76" spans="13:14" hidden="1" x14ac:dyDescent="0.35">
      <c r="M76" s="39"/>
      <c r="N76" s="39"/>
    </row>
  </sheetData>
  <pageMargins left="0.7" right="0.7" top="0.75" bottom="0.75" header="0.3" footer="0.3"/>
  <pageSetup paperSize="9" orientation="portrait" r:id="rId1"/>
  <ignoredErrors>
    <ignoredError sqref="C20:H26 S21:U27 C44:G44 C60:H6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2550-4D0E-4591-8AFD-2806E60D7DF7}">
  <sheetPr>
    <tabColor rgb="FF002060"/>
  </sheetPr>
  <dimension ref="A1:P462"/>
  <sheetViews>
    <sheetView showGridLines="0" topLeftCell="A46" zoomScale="62" zoomScaleNormal="62" workbookViewId="0">
      <selection activeCell="A42" sqref="A42"/>
    </sheetView>
  </sheetViews>
  <sheetFormatPr defaultColWidth="0" defaultRowHeight="13" zeroHeight="1" x14ac:dyDescent="0.35"/>
  <cols>
    <col min="1" max="1" width="2.81640625" style="71" customWidth="1"/>
    <col min="2" max="8" width="20.81640625" style="71" customWidth="1"/>
    <col min="9" max="9" width="24.08984375" style="71" customWidth="1"/>
    <col min="10" max="10" width="9.54296875" style="71" hidden="1" customWidth="1"/>
    <col min="11" max="11" width="15.90625" style="71" hidden="1" customWidth="1"/>
    <col min="12" max="12" width="15.26953125" style="71" hidden="1" customWidth="1"/>
    <col min="13" max="13" width="8.90625" style="71" hidden="1" customWidth="1"/>
    <col min="14" max="14" width="10.1796875" style="71" hidden="1" customWidth="1"/>
    <col min="15" max="16" width="10.36328125" style="71" hidden="1" customWidth="1"/>
    <col min="17" max="16384" width="8.90625" style="71" hidden="1"/>
  </cols>
  <sheetData>
    <row r="1" spans="1:9" s="76" customFormat="1" ht="14.5" x14ac:dyDescent="0.35"/>
    <row r="2" spans="1:9" s="77" customFormat="1" ht="18.5" x14ac:dyDescent="0.35">
      <c r="A2" s="76"/>
      <c r="B2" s="66" t="s">
        <v>97</v>
      </c>
    </row>
    <row r="3" spans="1:9" s="76" customFormat="1" ht="14.5" x14ac:dyDescent="0.35"/>
    <row r="4" spans="1:9" s="76" customFormat="1" ht="14.5" x14ac:dyDescent="0.35"/>
    <row r="5" spans="1:9" s="76" customFormat="1" ht="15.5" x14ac:dyDescent="0.35">
      <c r="B5" s="67" t="s">
        <v>78</v>
      </c>
      <c r="C5" s="78"/>
      <c r="D5" s="78"/>
      <c r="E5" s="78"/>
      <c r="F5" s="78"/>
      <c r="G5" s="78"/>
      <c r="H5" s="78"/>
    </row>
    <row r="6" spans="1:9" s="76" customFormat="1" ht="8" customHeight="1" x14ac:dyDescent="0.35">
      <c r="B6" s="89"/>
    </row>
    <row r="7" spans="1:9" ht="41.4" customHeight="1" x14ac:dyDescent="0.35">
      <c r="B7" s="81" t="s">
        <v>101</v>
      </c>
      <c r="C7" s="72" t="s">
        <v>107</v>
      </c>
      <c r="D7" s="72" t="s">
        <v>108</v>
      </c>
      <c r="E7" s="72" t="s">
        <v>109</v>
      </c>
      <c r="F7" s="81" t="s">
        <v>110</v>
      </c>
      <c r="G7" s="72" t="s">
        <v>111</v>
      </c>
      <c r="H7" s="72" t="s">
        <v>106</v>
      </c>
      <c r="I7" s="73" t="s">
        <v>95</v>
      </c>
    </row>
    <row r="8" spans="1:9" x14ac:dyDescent="0.35">
      <c r="B8" s="74">
        <v>45200</v>
      </c>
      <c r="C8" s="83">
        <f>3300*'Ovládací panel'!D6</f>
        <v>2310</v>
      </c>
      <c r="D8" s="75">
        <v>17.77623229755179</v>
      </c>
      <c r="E8" s="82">
        <f>D8-'Ovládací panel'!$C$29</f>
        <v>4.7500795087346308</v>
      </c>
      <c r="F8" s="83">
        <f>'Ovládací panel'!$C$16</f>
        <v>0</v>
      </c>
      <c r="G8" s="82">
        <f>IF(C8&lt;0,0,C8-E8+F8)</f>
        <v>2305.2499204912656</v>
      </c>
      <c r="H8" s="75">
        <f>IF(G8&gt;0,0,D8)</f>
        <v>0</v>
      </c>
    </row>
    <row r="9" spans="1:9" x14ac:dyDescent="0.35">
      <c r="B9" s="74">
        <v>45201</v>
      </c>
      <c r="C9" s="84">
        <f>C8-D9</f>
        <v>2295.1124937853106</v>
      </c>
      <c r="D9" s="75">
        <v>14.887506214689266</v>
      </c>
      <c r="E9" s="82">
        <f>D9-'Ovládací panel'!$C$29</f>
        <v>1.8613534258721067</v>
      </c>
      <c r="F9" s="83">
        <f>'Ovládací panel'!$C$16</f>
        <v>0</v>
      </c>
      <c r="G9" s="84">
        <f>IF(G8&lt;=0,0,G8-E9+F9)</f>
        <v>2303.3885670653935</v>
      </c>
      <c r="H9" s="75">
        <f t="shared" ref="H9:H72" si="0">IF(G9&gt;0,0,D9)</f>
        <v>0</v>
      </c>
    </row>
    <row r="10" spans="1:9" x14ac:dyDescent="0.35">
      <c r="B10" s="74">
        <v>45202</v>
      </c>
      <c r="C10" s="84">
        <f t="shared" ref="C10:C73" si="1">C9-D10</f>
        <v>2279.5958137476459</v>
      </c>
      <c r="D10" s="75">
        <v>15.516680037664784</v>
      </c>
      <c r="E10" s="82">
        <f>D10-'Ovládací panel'!$C$29</f>
        <v>2.4905272488476253</v>
      </c>
      <c r="F10" s="83">
        <f>'Ovládací panel'!$C$16</f>
        <v>0</v>
      </c>
      <c r="G10" s="84">
        <f t="shared" ref="G10:G73" si="2">IF(G9&lt;=0,0,G9-E10+F10)</f>
        <v>2300.8980398165459</v>
      </c>
      <c r="H10" s="75">
        <f t="shared" si="0"/>
        <v>0</v>
      </c>
    </row>
    <row r="11" spans="1:9" x14ac:dyDescent="0.35">
      <c r="B11" s="74">
        <v>45203</v>
      </c>
      <c r="C11" s="84">
        <f t="shared" si="1"/>
        <v>2260.2452561205273</v>
      </c>
      <c r="D11" s="75">
        <v>19.350557627118643</v>
      </c>
      <c r="E11" s="82">
        <f>D11-'Ovládací panel'!$C$29</f>
        <v>6.3244048383014846</v>
      </c>
      <c r="F11" s="83">
        <f>'Ovládací panel'!$C$16</f>
        <v>0</v>
      </c>
      <c r="G11" s="84">
        <f t="shared" si="2"/>
        <v>2294.5736349782442</v>
      </c>
      <c r="H11" s="75">
        <f t="shared" si="0"/>
        <v>0</v>
      </c>
    </row>
    <row r="12" spans="1:9" x14ac:dyDescent="0.35">
      <c r="B12" s="74">
        <v>45204</v>
      </c>
      <c r="C12" s="84">
        <f t="shared" si="1"/>
        <v>2243.6873529190207</v>
      </c>
      <c r="D12" s="75">
        <v>16.557903201506594</v>
      </c>
      <c r="E12" s="82">
        <f>D12-'Ovládací panel'!$C$29</f>
        <v>3.5317504126894352</v>
      </c>
      <c r="F12" s="83">
        <f>'Ovládací panel'!$C$16</f>
        <v>0</v>
      </c>
      <c r="G12" s="84">
        <f t="shared" si="2"/>
        <v>2291.0418845655549</v>
      </c>
      <c r="H12" s="75">
        <f t="shared" si="0"/>
        <v>0</v>
      </c>
    </row>
    <row r="13" spans="1:9" x14ac:dyDescent="0.35">
      <c r="B13" s="74">
        <v>45205</v>
      </c>
      <c r="C13" s="84">
        <f t="shared" si="1"/>
        <v>2224.9535870056498</v>
      </c>
      <c r="D13" s="75">
        <v>18.733765913371002</v>
      </c>
      <c r="E13" s="82">
        <f>D13-'Ovládací panel'!$C$29</f>
        <v>5.7076131245538431</v>
      </c>
      <c r="F13" s="83">
        <f>'Ovládací panel'!$C$16</f>
        <v>0</v>
      </c>
      <c r="G13" s="84">
        <f t="shared" si="2"/>
        <v>2285.334271441001</v>
      </c>
      <c r="H13" s="75">
        <f t="shared" si="0"/>
        <v>0</v>
      </c>
    </row>
    <row r="14" spans="1:9" x14ac:dyDescent="0.35">
      <c r="B14" s="74">
        <v>45206</v>
      </c>
      <c r="C14" s="84">
        <f t="shared" si="1"/>
        <v>2205.322915536723</v>
      </c>
      <c r="D14" s="75">
        <v>19.630671468926554</v>
      </c>
      <c r="E14" s="82">
        <f>D14-'Ovládací panel'!$C$29</f>
        <v>6.6045186801093951</v>
      </c>
      <c r="F14" s="83">
        <f>'Ovládací panel'!$C$16</f>
        <v>0</v>
      </c>
      <c r="G14" s="84">
        <f>IF(G13&lt;=0,0,G13-E14+F14)</f>
        <v>2278.7297527608916</v>
      </c>
      <c r="H14" s="75">
        <f t="shared" si="0"/>
        <v>0</v>
      </c>
    </row>
    <row r="15" spans="1:9" x14ac:dyDescent="0.35">
      <c r="B15" s="74">
        <v>45207</v>
      </c>
      <c r="C15" s="84">
        <f t="shared" si="1"/>
        <v>2185.7431681732578</v>
      </c>
      <c r="D15" s="75">
        <v>19.579747363465163</v>
      </c>
      <c r="E15" s="82">
        <f>D15-'Ovládací panel'!$C$29</f>
        <v>6.5535945746480042</v>
      </c>
      <c r="F15" s="83">
        <f>'Ovládací panel'!$C$16</f>
        <v>0</v>
      </c>
      <c r="G15" s="84">
        <f t="shared" si="2"/>
        <v>2272.1761581862438</v>
      </c>
      <c r="H15" s="75">
        <f t="shared" si="0"/>
        <v>0</v>
      </c>
    </row>
    <row r="16" spans="1:9" x14ac:dyDescent="0.35">
      <c r="B16" s="74">
        <v>45208</v>
      </c>
      <c r="C16" s="84">
        <f t="shared" si="1"/>
        <v>2166.3171734463276</v>
      </c>
      <c r="D16" s="75">
        <v>19.425994726930323</v>
      </c>
      <c r="E16" s="82">
        <f>D16-'Ovládací panel'!$C$29</f>
        <v>6.3998419381131644</v>
      </c>
      <c r="F16" s="83">
        <f>'Ovládací panel'!$C$16</f>
        <v>0</v>
      </c>
      <c r="G16" s="84">
        <f t="shared" si="2"/>
        <v>2265.7763162481306</v>
      </c>
      <c r="H16" s="75">
        <f t="shared" si="0"/>
        <v>0</v>
      </c>
    </row>
    <row r="17" spans="2:8" x14ac:dyDescent="0.35">
      <c r="B17" s="74">
        <v>45209</v>
      </c>
      <c r="C17" s="84">
        <f t="shared" si="1"/>
        <v>2144.7030512241054</v>
      </c>
      <c r="D17" s="75">
        <v>21.614122222222225</v>
      </c>
      <c r="E17" s="82">
        <f>D17-'Ovládací panel'!$C$29</f>
        <v>8.5879694334050658</v>
      </c>
      <c r="F17" s="83">
        <f>'Ovládací panel'!$C$16</f>
        <v>0</v>
      </c>
      <c r="G17" s="84">
        <f t="shared" si="2"/>
        <v>2257.1883468147257</v>
      </c>
      <c r="H17" s="75">
        <f t="shared" si="0"/>
        <v>0</v>
      </c>
    </row>
    <row r="18" spans="2:8" x14ac:dyDescent="0.35">
      <c r="B18" s="74">
        <v>45210</v>
      </c>
      <c r="C18" s="84">
        <f t="shared" si="1"/>
        <v>2119.9695814500942</v>
      </c>
      <c r="D18" s="75">
        <v>24.733469774011304</v>
      </c>
      <c r="E18" s="82">
        <f>D18-'Ovládací panel'!$C$29</f>
        <v>11.707316985194145</v>
      </c>
      <c r="F18" s="83">
        <f>'Ovládací panel'!$C$16</f>
        <v>0</v>
      </c>
      <c r="G18" s="84">
        <f t="shared" si="2"/>
        <v>2245.4810298295315</v>
      </c>
      <c r="H18" s="75">
        <f t="shared" si="0"/>
        <v>0</v>
      </c>
    </row>
    <row r="19" spans="2:8" x14ac:dyDescent="0.35">
      <c r="B19" s="74">
        <v>45211</v>
      </c>
      <c r="C19" s="84">
        <f t="shared" si="1"/>
        <v>2092.7321040489642</v>
      </c>
      <c r="D19" s="75">
        <v>27.237477401129944</v>
      </c>
      <c r="E19" s="82">
        <f>D19-'Ovládací panel'!$C$29</f>
        <v>14.211324612312785</v>
      </c>
      <c r="F19" s="83">
        <f>'Ovládací panel'!$C$16</f>
        <v>0</v>
      </c>
      <c r="G19" s="84">
        <f t="shared" si="2"/>
        <v>2231.2697052172189</v>
      </c>
      <c r="H19" s="75">
        <f t="shared" si="0"/>
        <v>0</v>
      </c>
    </row>
    <row r="20" spans="2:8" x14ac:dyDescent="0.35">
      <c r="B20" s="74">
        <v>45212</v>
      </c>
      <c r="C20" s="84">
        <f t="shared" si="1"/>
        <v>2063.2065215630882</v>
      </c>
      <c r="D20" s="75">
        <v>29.525582485875709</v>
      </c>
      <c r="E20" s="82">
        <f>D20-'Ovládací panel'!$C$29</f>
        <v>16.499429697058552</v>
      </c>
      <c r="F20" s="83">
        <f>'Ovládací panel'!$C$16</f>
        <v>0</v>
      </c>
      <c r="G20" s="84">
        <f t="shared" si="2"/>
        <v>2214.7702755201603</v>
      </c>
      <c r="H20" s="75">
        <f t="shared" si="0"/>
        <v>0</v>
      </c>
    </row>
    <row r="21" spans="2:8" x14ac:dyDescent="0.35">
      <c r="B21" s="74">
        <v>45213</v>
      </c>
      <c r="C21" s="84">
        <f t="shared" si="1"/>
        <v>2035.5293002824856</v>
      </c>
      <c r="D21" s="75">
        <v>27.677221280602641</v>
      </c>
      <c r="E21" s="82">
        <f>D21-'Ovládací panel'!$C$29</f>
        <v>14.651068491785482</v>
      </c>
      <c r="F21" s="83">
        <f>'Ovládací panel'!$C$16</f>
        <v>0</v>
      </c>
      <c r="G21" s="84">
        <f t="shared" si="2"/>
        <v>2200.1192070283751</v>
      </c>
      <c r="H21" s="75">
        <f t="shared" si="0"/>
        <v>0</v>
      </c>
    </row>
    <row r="22" spans="2:8" x14ac:dyDescent="0.35">
      <c r="B22" s="74">
        <v>45214</v>
      </c>
      <c r="C22" s="84">
        <f t="shared" si="1"/>
        <v>2011.428099152542</v>
      </c>
      <c r="D22" s="75">
        <v>24.101201129943504</v>
      </c>
      <c r="E22" s="82">
        <f>D22-'Ovládací panel'!$C$29</f>
        <v>11.075048341126346</v>
      </c>
      <c r="F22" s="83">
        <f>'Ovládací panel'!$C$16</f>
        <v>0</v>
      </c>
      <c r="G22" s="84">
        <f t="shared" si="2"/>
        <v>2189.0441586872489</v>
      </c>
      <c r="H22" s="75">
        <f t="shared" si="0"/>
        <v>0</v>
      </c>
    </row>
    <row r="23" spans="2:8" x14ac:dyDescent="0.35">
      <c r="B23" s="74">
        <v>45215</v>
      </c>
      <c r="C23" s="84">
        <f t="shared" si="1"/>
        <v>1989.0557503766474</v>
      </c>
      <c r="D23" s="75">
        <v>22.37234877589454</v>
      </c>
      <c r="E23" s="82">
        <f>D23-'Ovládací panel'!$C$29</f>
        <v>9.3461959870773814</v>
      </c>
      <c r="F23" s="83">
        <f>'Ovládací panel'!$C$16</f>
        <v>0</v>
      </c>
      <c r="G23" s="84">
        <f t="shared" si="2"/>
        <v>2179.6979627001715</v>
      </c>
      <c r="H23" s="75">
        <f t="shared" si="0"/>
        <v>0</v>
      </c>
    </row>
    <row r="24" spans="2:8" x14ac:dyDescent="0.35">
      <c r="B24" s="74">
        <v>45216</v>
      </c>
      <c r="C24" s="84">
        <f t="shared" si="1"/>
        <v>1964.947107909604</v>
      </c>
      <c r="D24" s="75">
        <v>24.108642467043314</v>
      </c>
      <c r="E24" s="82">
        <f>D24-'Ovládací panel'!$C$29</f>
        <v>11.082489678226155</v>
      </c>
      <c r="F24" s="83">
        <f>'Ovládací panel'!$C$16</f>
        <v>0</v>
      </c>
      <c r="G24" s="84">
        <f t="shared" si="2"/>
        <v>2168.6154730219455</v>
      </c>
      <c r="H24" s="75">
        <f t="shared" si="0"/>
        <v>0</v>
      </c>
    </row>
    <row r="25" spans="2:8" x14ac:dyDescent="0.35">
      <c r="B25" s="74">
        <v>45217</v>
      </c>
      <c r="C25" s="84">
        <f t="shared" si="1"/>
        <v>1939.2479411487755</v>
      </c>
      <c r="D25" s="75">
        <v>25.699166760828628</v>
      </c>
      <c r="E25" s="82">
        <f>D25-'Ovládací panel'!$C$29</f>
        <v>12.67301397201147</v>
      </c>
      <c r="F25" s="83">
        <f>'Ovládací panel'!$C$16</f>
        <v>0</v>
      </c>
      <c r="G25" s="84">
        <f t="shared" si="2"/>
        <v>2155.9424590499339</v>
      </c>
      <c r="H25" s="75">
        <f t="shared" si="0"/>
        <v>0</v>
      </c>
    </row>
    <row r="26" spans="2:8" x14ac:dyDescent="0.35">
      <c r="B26" s="74">
        <v>45218</v>
      </c>
      <c r="C26" s="84">
        <f t="shared" si="1"/>
        <v>1914.8719687382293</v>
      </c>
      <c r="D26" s="75">
        <v>24.37597241054614</v>
      </c>
      <c r="E26" s="82">
        <f>D26-'Ovládací panel'!$C$29</f>
        <v>11.349819621728981</v>
      </c>
      <c r="F26" s="83">
        <f>'Ovládací panel'!$C$16</f>
        <v>0</v>
      </c>
      <c r="G26" s="84">
        <f t="shared" si="2"/>
        <v>2144.5926394282051</v>
      </c>
      <c r="H26" s="75">
        <f t="shared" si="0"/>
        <v>0</v>
      </c>
    </row>
    <row r="27" spans="2:8" x14ac:dyDescent="0.35">
      <c r="B27" s="74">
        <v>45219</v>
      </c>
      <c r="C27" s="84">
        <f t="shared" si="1"/>
        <v>1893.9992197740107</v>
      </c>
      <c r="D27" s="75">
        <v>20.872748964218459</v>
      </c>
      <c r="E27" s="82">
        <f>D27-'Ovládací panel'!$C$29</f>
        <v>7.8465961754013005</v>
      </c>
      <c r="F27" s="83">
        <f>'Ovládací panel'!$C$16</f>
        <v>0</v>
      </c>
      <c r="G27" s="84">
        <f t="shared" si="2"/>
        <v>2136.7460432528037</v>
      </c>
      <c r="H27" s="75">
        <f t="shared" si="0"/>
        <v>0</v>
      </c>
    </row>
    <row r="28" spans="2:8" x14ac:dyDescent="0.35">
      <c r="B28" s="74">
        <v>45220</v>
      </c>
      <c r="C28" s="84">
        <f t="shared" si="1"/>
        <v>1871.5922112994344</v>
      </c>
      <c r="D28" s="75">
        <v>22.407008474576273</v>
      </c>
      <c r="E28" s="82">
        <f>D28-'Ovládací panel'!$C$29</f>
        <v>9.3808556857591139</v>
      </c>
      <c r="F28" s="83">
        <f>'Ovládací panel'!$C$16</f>
        <v>0</v>
      </c>
      <c r="G28" s="84">
        <f t="shared" si="2"/>
        <v>2127.3651875670448</v>
      </c>
      <c r="H28" s="75">
        <f t="shared" si="0"/>
        <v>0</v>
      </c>
    </row>
    <row r="29" spans="2:8" x14ac:dyDescent="0.35">
      <c r="B29" s="74">
        <v>45221</v>
      </c>
      <c r="C29" s="84">
        <f t="shared" si="1"/>
        <v>1847.518082956685</v>
      </c>
      <c r="D29" s="75">
        <v>24.074128342749528</v>
      </c>
      <c r="E29" s="82">
        <f>D29-'Ovládací panel'!$C$29</f>
        <v>11.047975553932369</v>
      </c>
      <c r="F29" s="83">
        <f>'Ovládací panel'!$C$16</f>
        <v>0</v>
      </c>
      <c r="G29" s="84">
        <f t="shared" si="2"/>
        <v>2116.3172120131126</v>
      </c>
      <c r="H29" s="75">
        <f t="shared" si="0"/>
        <v>0</v>
      </c>
    </row>
    <row r="30" spans="2:8" x14ac:dyDescent="0.35">
      <c r="B30" s="74">
        <v>45222</v>
      </c>
      <c r="C30" s="84">
        <f t="shared" si="1"/>
        <v>1823.3206342749525</v>
      </c>
      <c r="D30" s="75">
        <v>24.197448681732581</v>
      </c>
      <c r="E30" s="82">
        <f>D30-'Ovládací panel'!$C$29</f>
        <v>11.171295892915422</v>
      </c>
      <c r="F30" s="83">
        <f>'Ovládací panel'!$C$16</f>
        <v>0</v>
      </c>
      <c r="G30" s="84">
        <f t="shared" si="2"/>
        <v>2105.1459161201969</v>
      </c>
      <c r="H30" s="75">
        <f t="shared" si="0"/>
        <v>0</v>
      </c>
    </row>
    <row r="31" spans="2:8" x14ac:dyDescent="0.35">
      <c r="B31" s="74">
        <v>45223</v>
      </c>
      <c r="C31" s="84">
        <f t="shared" si="1"/>
        <v>1797.6984198681728</v>
      </c>
      <c r="D31" s="75">
        <v>25.622214406779666</v>
      </c>
      <c r="E31" s="82">
        <f>D31-'Ovládací panel'!$C$29</f>
        <v>12.596061617962507</v>
      </c>
      <c r="F31" s="83">
        <f>'Ovládací panel'!$C$16</f>
        <v>0</v>
      </c>
      <c r="G31" s="84">
        <f t="shared" si="2"/>
        <v>2092.5498545022342</v>
      </c>
      <c r="H31" s="75">
        <f t="shared" si="0"/>
        <v>0</v>
      </c>
    </row>
    <row r="32" spans="2:8" x14ac:dyDescent="0.35">
      <c r="B32" s="74">
        <v>45224</v>
      </c>
      <c r="C32" s="84">
        <f t="shared" si="1"/>
        <v>1768.797364877589</v>
      </c>
      <c r="D32" s="75">
        <v>28.901054990583809</v>
      </c>
      <c r="E32" s="82">
        <f>D32-'Ovládací panel'!$C$29</f>
        <v>15.87490220176665</v>
      </c>
      <c r="F32" s="83">
        <f>'Ovládací panel'!$C$16</f>
        <v>0</v>
      </c>
      <c r="G32" s="84">
        <f t="shared" si="2"/>
        <v>2076.6749523004673</v>
      </c>
      <c r="H32" s="75">
        <f t="shared" si="0"/>
        <v>0</v>
      </c>
    </row>
    <row r="33" spans="2:8" x14ac:dyDescent="0.35">
      <c r="B33" s="74">
        <v>45225</v>
      </c>
      <c r="C33" s="84">
        <f t="shared" si="1"/>
        <v>1740.3870214689262</v>
      </c>
      <c r="D33" s="75">
        <v>28.410343408662904</v>
      </c>
      <c r="E33" s="82">
        <f>D33-'Ovládací panel'!$C$29</f>
        <v>15.384190619845745</v>
      </c>
      <c r="F33" s="83">
        <f>'Ovládací panel'!$C$16</f>
        <v>0</v>
      </c>
      <c r="G33" s="84">
        <f t="shared" si="2"/>
        <v>2061.2907616806215</v>
      </c>
      <c r="H33" s="75">
        <f t="shared" si="0"/>
        <v>0</v>
      </c>
    </row>
    <row r="34" spans="2:8" x14ac:dyDescent="0.35">
      <c r="B34" s="74">
        <v>45226</v>
      </c>
      <c r="C34" s="84">
        <f t="shared" si="1"/>
        <v>1713.3129565913366</v>
      </c>
      <c r="D34" s="75">
        <v>27.074064877589457</v>
      </c>
      <c r="E34" s="82">
        <f>D34-'Ovládací panel'!$C$29</f>
        <v>14.047912088772298</v>
      </c>
      <c r="F34" s="83">
        <f>'Ovládací panel'!$C$16</f>
        <v>0</v>
      </c>
      <c r="G34" s="84">
        <f t="shared" si="2"/>
        <v>2047.2428495918491</v>
      </c>
      <c r="H34" s="75">
        <f t="shared" si="0"/>
        <v>0</v>
      </c>
    </row>
    <row r="35" spans="2:8" x14ac:dyDescent="0.35">
      <c r="B35" s="74">
        <v>45227</v>
      </c>
      <c r="C35" s="84">
        <f t="shared" si="1"/>
        <v>1687.4944069679846</v>
      </c>
      <c r="D35" s="75">
        <v>25.818549623352165</v>
      </c>
      <c r="E35" s="82">
        <f>D35-'Ovládací panel'!$C$29</f>
        <v>12.792396834535007</v>
      </c>
      <c r="F35" s="83">
        <f>'Ovládací panel'!$C$16</f>
        <v>0</v>
      </c>
      <c r="G35" s="84">
        <f t="shared" si="2"/>
        <v>2034.450452757314</v>
      </c>
      <c r="H35" s="75">
        <f t="shared" si="0"/>
        <v>0</v>
      </c>
    </row>
    <row r="36" spans="2:8" x14ac:dyDescent="0.35">
      <c r="B36" s="74">
        <v>45228</v>
      </c>
      <c r="C36" s="84">
        <f t="shared" si="1"/>
        <v>1662.0635523540486</v>
      </c>
      <c r="D36" s="75">
        <v>25.430854613935971</v>
      </c>
      <c r="E36" s="82">
        <f>D36-'Ovládací panel'!$C$29</f>
        <v>12.404701825118812</v>
      </c>
      <c r="F36" s="83">
        <f>'Ovládací panel'!$C$16</f>
        <v>0</v>
      </c>
      <c r="G36" s="84">
        <f t="shared" si="2"/>
        <v>2022.0457509321952</v>
      </c>
      <c r="H36" s="75">
        <f t="shared" si="0"/>
        <v>0</v>
      </c>
    </row>
    <row r="37" spans="2:8" x14ac:dyDescent="0.35">
      <c r="B37" s="74">
        <v>45229</v>
      </c>
      <c r="C37" s="84">
        <f t="shared" si="1"/>
        <v>1638.3663576271183</v>
      </c>
      <c r="D37" s="75">
        <v>23.697194726930324</v>
      </c>
      <c r="E37" s="82">
        <f>D37-'Ovládací panel'!$C$29</f>
        <v>10.671041938113165</v>
      </c>
      <c r="F37" s="83">
        <f>'Ovládací panel'!$C$16</f>
        <v>0</v>
      </c>
      <c r="G37" s="84">
        <f t="shared" si="2"/>
        <v>2011.3747089940821</v>
      </c>
      <c r="H37" s="75">
        <f t="shared" si="0"/>
        <v>0</v>
      </c>
    </row>
    <row r="38" spans="2:8" x14ac:dyDescent="0.35">
      <c r="B38" s="74">
        <v>45230</v>
      </c>
      <c r="C38" s="84">
        <f t="shared" si="1"/>
        <v>1615.3398978342746</v>
      </c>
      <c r="D38" s="75">
        <v>23.026459792843692</v>
      </c>
      <c r="E38" s="82">
        <f>D38-'Ovládací panel'!$C$29</f>
        <v>10.000307004026533</v>
      </c>
      <c r="F38" s="83">
        <f>'Ovládací panel'!$C$16</f>
        <v>0</v>
      </c>
      <c r="G38" s="84">
        <f t="shared" si="2"/>
        <v>2001.3744019900555</v>
      </c>
      <c r="H38" s="75">
        <f t="shared" si="0"/>
        <v>0</v>
      </c>
    </row>
    <row r="39" spans="2:8" x14ac:dyDescent="0.35">
      <c r="B39" s="74">
        <v>45231</v>
      </c>
      <c r="C39" s="84">
        <f t="shared" si="1"/>
        <v>1588.7260406779658</v>
      </c>
      <c r="D39" s="75">
        <v>26.613857156308853</v>
      </c>
      <c r="E39" s="82">
        <f>D39-'Ovládací panel'!$C$29</f>
        <v>13.587704367491694</v>
      </c>
      <c r="F39" s="83">
        <f>'Ovládací panel'!$C$16</f>
        <v>0</v>
      </c>
      <c r="G39" s="84">
        <f t="shared" si="2"/>
        <v>1987.7866976225639</v>
      </c>
      <c r="H39" s="75">
        <f t="shared" si="0"/>
        <v>0</v>
      </c>
    </row>
    <row r="40" spans="2:8" x14ac:dyDescent="0.35">
      <c r="B40" s="74">
        <v>45232</v>
      </c>
      <c r="C40" s="84">
        <f t="shared" si="1"/>
        <v>1558.567413088512</v>
      </c>
      <c r="D40" s="75">
        <v>30.158627589453864</v>
      </c>
      <c r="E40" s="82">
        <f>D40-'Ovládací panel'!$C$29</f>
        <v>17.132474800636707</v>
      </c>
      <c r="F40" s="83">
        <f>'Ovládací panel'!$C$16</f>
        <v>0</v>
      </c>
      <c r="G40" s="84">
        <f t="shared" si="2"/>
        <v>1970.6542228219273</v>
      </c>
      <c r="H40" s="75">
        <f t="shared" si="0"/>
        <v>0</v>
      </c>
    </row>
    <row r="41" spans="2:8" x14ac:dyDescent="0.35">
      <c r="B41" s="74">
        <v>45233</v>
      </c>
      <c r="C41" s="84">
        <f t="shared" si="1"/>
        <v>1528.4816014124292</v>
      </c>
      <c r="D41" s="75">
        <v>30.085811676082866</v>
      </c>
      <c r="E41" s="82">
        <f>D41-'Ovládací panel'!$C$29</f>
        <v>17.059658887265705</v>
      </c>
      <c r="F41" s="83">
        <f>'Ovládací panel'!$C$16</f>
        <v>0</v>
      </c>
      <c r="G41" s="84">
        <f t="shared" si="2"/>
        <v>1953.5945639346617</v>
      </c>
      <c r="H41" s="75">
        <f t="shared" si="0"/>
        <v>0</v>
      </c>
    </row>
    <row r="42" spans="2:8" x14ac:dyDescent="0.35">
      <c r="B42" s="74">
        <v>45234</v>
      </c>
      <c r="C42" s="84">
        <f t="shared" si="1"/>
        <v>1499.1204825800376</v>
      </c>
      <c r="D42" s="75">
        <v>29.361118832391718</v>
      </c>
      <c r="E42" s="82">
        <f>D42-'Ovládací panel'!$C$29</f>
        <v>16.334966043574561</v>
      </c>
      <c r="F42" s="83">
        <f>'Ovládací panel'!$C$16</f>
        <v>0</v>
      </c>
      <c r="G42" s="84">
        <f t="shared" si="2"/>
        <v>1937.2595978910872</v>
      </c>
      <c r="H42" s="75">
        <f t="shared" si="0"/>
        <v>0</v>
      </c>
    </row>
    <row r="43" spans="2:8" x14ac:dyDescent="0.35">
      <c r="B43" s="74">
        <v>45235</v>
      </c>
      <c r="C43" s="84">
        <f t="shared" si="1"/>
        <v>1468.8361988700565</v>
      </c>
      <c r="D43" s="75">
        <v>30.284283709981171</v>
      </c>
      <c r="E43" s="82">
        <f>D43-'Ovládací panel'!$C$29</f>
        <v>17.25813092116401</v>
      </c>
      <c r="F43" s="83">
        <f>'Ovládací panel'!$C$16</f>
        <v>0</v>
      </c>
      <c r="G43" s="84">
        <f t="shared" si="2"/>
        <v>1920.0014669699233</v>
      </c>
      <c r="H43" s="75">
        <f t="shared" si="0"/>
        <v>0</v>
      </c>
    </row>
    <row r="44" spans="2:8" x14ac:dyDescent="0.35">
      <c r="B44" s="74">
        <v>45236</v>
      </c>
      <c r="C44" s="84">
        <f t="shared" si="1"/>
        <v>1443.0212610169492</v>
      </c>
      <c r="D44" s="75">
        <v>25.814937853107349</v>
      </c>
      <c r="E44" s="82">
        <f>D44-'Ovládací panel'!$C$29</f>
        <v>12.78878506429019</v>
      </c>
      <c r="F44" s="83">
        <f>'Ovládací panel'!$C$16</f>
        <v>0</v>
      </c>
      <c r="G44" s="84">
        <f t="shared" si="2"/>
        <v>1907.2126819056332</v>
      </c>
      <c r="H44" s="75">
        <f t="shared" si="0"/>
        <v>0</v>
      </c>
    </row>
    <row r="45" spans="2:8" x14ac:dyDescent="0.35">
      <c r="B45" s="74">
        <v>45237</v>
      </c>
      <c r="C45" s="84">
        <f t="shared" si="1"/>
        <v>1415.6271068738231</v>
      </c>
      <c r="D45" s="75">
        <v>27.39415414312618</v>
      </c>
      <c r="E45" s="82">
        <f>D45-'Ovládací panel'!$C$29</f>
        <v>14.368001354309021</v>
      </c>
      <c r="F45" s="83">
        <f>'Ovládací panel'!$C$16</f>
        <v>0</v>
      </c>
      <c r="G45" s="84">
        <f t="shared" si="2"/>
        <v>1892.8446805513242</v>
      </c>
      <c r="H45" s="75">
        <f t="shared" si="0"/>
        <v>0</v>
      </c>
    </row>
    <row r="46" spans="2:8" x14ac:dyDescent="0.35">
      <c r="B46" s="74">
        <v>45238</v>
      </c>
      <c r="C46" s="84">
        <f t="shared" si="1"/>
        <v>1382.9464675141244</v>
      </c>
      <c r="D46" s="75">
        <v>32.680639359698688</v>
      </c>
      <c r="E46" s="82">
        <f>D46-'Ovládací panel'!$C$29</f>
        <v>19.654486570881531</v>
      </c>
      <c r="F46" s="83">
        <f>'Ovládací panel'!$C$16</f>
        <v>0</v>
      </c>
      <c r="G46" s="84">
        <f t="shared" si="2"/>
        <v>1873.1901939804427</v>
      </c>
      <c r="H46" s="75">
        <f t="shared" si="0"/>
        <v>0</v>
      </c>
    </row>
    <row r="47" spans="2:8" x14ac:dyDescent="0.35">
      <c r="B47" s="74">
        <v>45239</v>
      </c>
      <c r="C47" s="84">
        <f t="shared" si="1"/>
        <v>1351.2636208097929</v>
      </c>
      <c r="D47" s="75">
        <v>31.682846704331453</v>
      </c>
      <c r="E47" s="82">
        <f>D47-'Ovládací panel'!$C$29</f>
        <v>18.656693915514296</v>
      </c>
      <c r="F47" s="83">
        <f>'Ovládací panel'!$C$16</f>
        <v>0</v>
      </c>
      <c r="G47" s="84">
        <f t="shared" si="2"/>
        <v>1854.5335000649284</v>
      </c>
      <c r="H47" s="75">
        <f t="shared" si="0"/>
        <v>0</v>
      </c>
    </row>
    <row r="48" spans="2:8" x14ac:dyDescent="0.35">
      <c r="B48" s="74">
        <v>45240</v>
      </c>
      <c r="C48" s="84">
        <f t="shared" si="1"/>
        <v>1317.363986440678</v>
      </c>
      <c r="D48" s="75">
        <v>33.899634369114878</v>
      </c>
      <c r="E48" s="82">
        <f>D48-'Ovládací panel'!$C$29</f>
        <v>20.873481580297721</v>
      </c>
      <c r="F48" s="83">
        <f>'Ovládací panel'!$C$16</f>
        <v>0</v>
      </c>
      <c r="G48" s="84">
        <f t="shared" si="2"/>
        <v>1833.6600184846307</v>
      </c>
      <c r="H48" s="75">
        <f t="shared" si="0"/>
        <v>0</v>
      </c>
    </row>
    <row r="49" spans="2:8" x14ac:dyDescent="0.35">
      <c r="B49" s="74">
        <v>45241</v>
      </c>
      <c r="C49" s="84">
        <f t="shared" si="1"/>
        <v>1282.729161393597</v>
      </c>
      <c r="D49" s="75">
        <v>34.63482504708098</v>
      </c>
      <c r="E49" s="82">
        <f>D49-'Ovládací panel'!$C$29</f>
        <v>21.608672258263823</v>
      </c>
      <c r="F49" s="83">
        <f>'Ovládací panel'!$C$16</f>
        <v>0</v>
      </c>
      <c r="G49" s="84">
        <f t="shared" si="2"/>
        <v>1812.0513462263668</v>
      </c>
      <c r="H49" s="75">
        <f t="shared" si="0"/>
        <v>0</v>
      </c>
    </row>
    <row r="50" spans="2:8" x14ac:dyDescent="0.35">
      <c r="B50" s="74">
        <v>45242</v>
      </c>
      <c r="C50" s="84">
        <f t="shared" si="1"/>
        <v>1249.0415116760828</v>
      </c>
      <c r="D50" s="75">
        <v>33.687649717514127</v>
      </c>
      <c r="E50" s="82">
        <f>D50-'Ovládací panel'!$C$29</f>
        <v>20.66149692869697</v>
      </c>
      <c r="F50" s="83">
        <f>'Ovládací panel'!$C$16</f>
        <v>0</v>
      </c>
      <c r="G50" s="84">
        <f t="shared" si="2"/>
        <v>1791.3898492976698</v>
      </c>
      <c r="H50" s="75">
        <f t="shared" si="0"/>
        <v>0</v>
      </c>
    </row>
    <row r="51" spans="2:8" x14ac:dyDescent="0.35">
      <c r="B51" s="74">
        <v>45243</v>
      </c>
      <c r="C51" s="84">
        <f t="shared" si="1"/>
        <v>1218.5194227871939</v>
      </c>
      <c r="D51" s="75">
        <v>30.522088888888888</v>
      </c>
      <c r="E51" s="82">
        <f>D51-'Ovládací panel'!$C$29</f>
        <v>17.495936100071731</v>
      </c>
      <c r="F51" s="83">
        <f>'Ovládací panel'!$C$16</f>
        <v>0</v>
      </c>
      <c r="G51" s="84">
        <f t="shared" si="2"/>
        <v>1773.8939131975981</v>
      </c>
      <c r="H51" s="75">
        <f t="shared" si="0"/>
        <v>0</v>
      </c>
    </row>
    <row r="52" spans="2:8" x14ac:dyDescent="0.35">
      <c r="B52" s="74">
        <v>45244</v>
      </c>
      <c r="C52" s="84">
        <f t="shared" si="1"/>
        <v>1189.4378029190207</v>
      </c>
      <c r="D52" s="75">
        <v>29.081619868173259</v>
      </c>
      <c r="E52" s="82">
        <f>D52-'Ovládací panel'!$C$29</f>
        <v>16.055467079356099</v>
      </c>
      <c r="F52" s="83">
        <f>'Ovládací panel'!$C$16</f>
        <v>0</v>
      </c>
      <c r="G52" s="84">
        <f t="shared" si="2"/>
        <v>1757.838446118242</v>
      </c>
      <c r="H52" s="75">
        <f t="shared" si="0"/>
        <v>0</v>
      </c>
    </row>
    <row r="53" spans="2:8" x14ac:dyDescent="0.35">
      <c r="B53" s="74">
        <v>45245</v>
      </c>
      <c r="C53" s="84">
        <f t="shared" si="1"/>
        <v>1153.7507029190206</v>
      </c>
      <c r="D53" s="75">
        <v>35.687100000000001</v>
      </c>
      <c r="E53" s="82">
        <f>D53-'Ovládací panel'!$C$29</f>
        <v>22.660947211182844</v>
      </c>
      <c r="F53" s="83">
        <f>'Ovládací panel'!$C$16</f>
        <v>0</v>
      </c>
      <c r="G53" s="84">
        <f t="shared" si="2"/>
        <v>1735.1774989070591</v>
      </c>
      <c r="H53" s="75">
        <f t="shared" si="0"/>
        <v>0</v>
      </c>
    </row>
    <row r="54" spans="2:8" x14ac:dyDescent="0.35">
      <c r="B54" s="74">
        <v>45246</v>
      </c>
      <c r="C54" s="84">
        <f t="shared" si="1"/>
        <v>1120.0288312617702</v>
      </c>
      <c r="D54" s="75">
        <v>33.721871657250468</v>
      </c>
      <c r="E54" s="82">
        <f>D54-'Ovládací panel'!$C$29</f>
        <v>20.69571886843331</v>
      </c>
      <c r="F54" s="83">
        <f>'Ovládací panel'!$C$16</f>
        <v>0</v>
      </c>
      <c r="G54" s="84">
        <f t="shared" si="2"/>
        <v>1714.4817800386259</v>
      </c>
      <c r="H54" s="75">
        <f t="shared" si="0"/>
        <v>0</v>
      </c>
    </row>
    <row r="55" spans="2:8" x14ac:dyDescent="0.35">
      <c r="B55" s="74">
        <v>45247</v>
      </c>
      <c r="C55" s="84">
        <f t="shared" si="1"/>
        <v>1087.3445820150657</v>
      </c>
      <c r="D55" s="75">
        <v>32.684249246704333</v>
      </c>
      <c r="E55" s="82">
        <f>D55-'Ovládací panel'!$C$29</f>
        <v>19.658096457887176</v>
      </c>
      <c r="F55" s="83">
        <f>'Ovládací panel'!$C$16</f>
        <v>0</v>
      </c>
      <c r="G55" s="84">
        <f t="shared" si="2"/>
        <v>1694.8236835807386</v>
      </c>
      <c r="H55" s="75">
        <f t="shared" si="0"/>
        <v>0</v>
      </c>
    </row>
    <row r="56" spans="2:8" x14ac:dyDescent="0.35">
      <c r="B56" s="74">
        <v>45248</v>
      </c>
      <c r="C56" s="84">
        <f t="shared" si="1"/>
        <v>1056.4008917137476</v>
      </c>
      <c r="D56" s="75">
        <v>30.943690301318266</v>
      </c>
      <c r="E56" s="82">
        <f>D56-'Ovládací panel'!$C$29</f>
        <v>17.917537512501106</v>
      </c>
      <c r="F56" s="83">
        <f>'Ovládací panel'!$C$16</f>
        <v>0</v>
      </c>
      <c r="G56" s="84">
        <f t="shared" si="2"/>
        <v>1676.9061460682374</v>
      </c>
      <c r="H56" s="75">
        <f t="shared" si="0"/>
        <v>0</v>
      </c>
    </row>
    <row r="57" spans="2:8" x14ac:dyDescent="0.35">
      <c r="B57" s="74">
        <v>45249</v>
      </c>
      <c r="C57" s="84">
        <f t="shared" si="1"/>
        <v>1027.5912311676082</v>
      </c>
      <c r="D57" s="75">
        <v>28.809660546139359</v>
      </c>
      <c r="E57" s="82">
        <f>D57-'Ovládací panel'!$C$29</f>
        <v>15.7835077573222</v>
      </c>
      <c r="F57" s="83">
        <f>'Ovládací panel'!$C$16</f>
        <v>0</v>
      </c>
      <c r="G57" s="84">
        <f t="shared" si="2"/>
        <v>1661.1226383109151</v>
      </c>
      <c r="H57" s="75">
        <f t="shared" si="0"/>
        <v>0</v>
      </c>
    </row>
    <row r="58" spans="2:8" ht="13.5" thickBot="1" x14ac:dyDescent="0.4">
      <c r="B58" s="98">
        <v>45250</v>
      </c>
      <c r="C58" s="99">
        <f t="shared" si="1"/>
        <v>1002.1517480225988</v>
      </c>
      <c r="D58" s="100">
        <v>25.439483145009419</v>
      </c>
      <c r="E58" s="101">
        <f>D58-'Ovládací panel'!$C$29</f>
        <v>12.41333035619226</v>
      </c>
      <c r="F58" s="102">
        <f>'Ovládací panel'!$C$16</f>
        <v>0</v>
      </c>
      <c r="G58" s="99">
        <f t="shared" si="2"/>
        <v>1648.7093079547228</v>
      </c>
      <c r="H58" s="100">
        <f t="shared" si="0"/>
        <v>0</v>
      </c>
    </row>
    <row r="59" spans="2:8" x14ac:dyDescent="0.35">
      <c r="B59" s="74">
        <v>45251</v>
      </c>
      <c r="C59" s="84">
        <f t="shared" si="1"/>
        <v>973.9809047080978</v>
      </c>
      <c r="D59" s="75">
        <v>28.170843314500949</v>
      </c>
      <c r="E59" s="82">
        <f>D59-'Ovládací panel'!$C$30</f>
        <v>15.640581162797414</v>
      </c>
      <c r="F59" s="83">
        <f>'Ovládací panel'!$C$16</f>
        <v>0</v>
      </c>
      <c r="G59" s="84">
        <f t="shared" si="2"/>
        <v>1633.0687267919254</v>
      </c>
      <c r="H59" s="75">
        <f t="shared" si="0"/>
        <v>0</v>
      </c>
    </row>
    <row r="60" spans="2:8" x14ac:dyDescent="0.35">
      <c r="B60" s="74">
        <v>45252</v>
      </c>
      <c r="C60" s="84">
        <f t="shared" si="1"/>
        <v>938.67315838041418</v>
      </c>
      <c r="D60" s="75">
        <v>35.307746327683624</v>
      </c>
      <c r="E60" s="82">
        <f>D60-'Ovládací panel'!$C$30</f>
        <v>22.777484175980089</v>
      </c>
      <c r="F60" s="83">
        <f>'Ovládací panel'!$C$16</f>
        <v>0</v>
      </c>
      <c r="G60" s="84">
        <f t="shared" si="2"/>
        <v>1610.2912426159453</v>
      </c>
      <c r="H60" s="75">
        <f t="shared" si="0"/>
        <v>0</v>
      </c>
    </row>
    <row r="61" spans="2:8" x14ac:dyDescent="0.35">
      <c r="B61" s="74">
        <v>45253</v>
      </c>
      <c r="C61" s="84">
        <f t="shared" si="1"/>
        <v>901.85220612052717</v>
      </c>
      <c r="D61" s="75">
        <v>36.820952259887001</v>
      </c>
      <c r="E61" s="82">
        <f>D61-'Ovládací panel'!$C$30</f>
        <v>24.290690108183465</v>
      </c>
      <c r="F61" s="83">
        <f>'Ovládací panel'!$C$16</f>
        <v>0</v>
      </c>
      <c r="G61" s="84">
        <f t="shared" si="2"/>
        <v>1586.0005525077618</v>
      </c>
      <c r="H61" s="75">
        <f t="shared" si="0"/>
        <v>0</v>
      </c>
    </row>
    <row r="62" spans="2:8" x14ac:dyDescent="0.35">
      <c r="B62" s="74">
        <v>45254</v>
      </c>
      <c r="C62" s="84">
        <f t="shared" si="1"/>
        <v>864.573654237288</v>
      </c>
      <c r="D62" s="75">
        <v>37.278551883239174</v>
      </c>
      <c r="E62" s="82">
        <f>D62-'Ovládací panel'!$C$30</f>
        <v>24.748289731535639</v>
      </c>
      <c r="F62" s="83">
        <f>'Ovládací panel'!$C$16</f>
        <v>0</v>
      </c>
      <c r="G62" s="84">
        <f t="shared" si="2"/>
        <v>1561.2522627762262</v>
      </c>
      <c r="H62" s="75">
        <f t="shared" si="0"/>
        <v>0</v>
      </c>
    </row>
    <row r="63" spans="2:8" x14ac:dyDescent="0.35">
      <c r="B63" s="74">
        <v>45255</v>
      </c>
      <c r="C63" s="84">
        <f t="shared" si="1"/>
        <v>826.69720357815424</v>
      </c>
      <c r="D63" s="75">
        <v>37.87645065913371</v>
      </c>
      <c r="E63" s="82">
        <f>D63-'Ovládací panel'!$C$30</f>
        <v>25.346188507430174</v>
      </c>
      <c r="F63" s="83">
        <f>'Ovládací panel'!$C$16</f>
        <v>0</v>
      </c>
      <c r="G63" s="84">
        <f t="shared" si="2"/>
        <v>1535.9060742687959</v>
      </c>
      <c r="H63" s="75">
        <f t="shared" si="0"/>
        <v>0</v>
      </c>
    </row>
    <row r="64" spans="2:8" x14ac:dyDescent="0.35">
      <c r="B64" s="74">
        <v>45256</v>
      </c>
      <c r="C64" s="84">
        <f t="shared" si="1"/>
        <v>789.20390216572491</v>
      </c>
      <c r="D64" s="75">
        <v>37.493301412429375</v>
      </c>
      <c r="E64" s="82">
        <f>D64-'Ovládací panel'!$C$30</f>
        <v>24.963039260725839</v>
      </c>
      <c r="F64" s="83">
        <f>'Ovládací panel'!$C$16</f>
        <v>0</v>
      </c>
      <c r="G64" s="84">
        <f t="shared" si="2"/>
        <v>1510.9430350080702</v>
      </c>
      <c r="H64" s="75">
        <f t="shared" si="0"/>
        <v>0</v>
      </c>
    </row>
    <row r="65" spans="2:8" x14ac:dyDescent="0.35">
      <c r="B65" s="74">
        <v>45257</v>
      </c>
      <c r="C65" s="84">
        <f t="shared" si="1"/>
        <v>754.118220150659</v>
      </c>
      <c r="D65" s="75">
        <v>35.08568201506592</v>
      </c>
      <c r="E65" s="82">
        <f>D65-'Ovládací panel'!$C$30</f>
        <v>22.555419863362385</v>
      </c>
      <c r="F65" s="83">
        <f>'Ovládací panel'!$C$16</f>
        <v>0</v>
      </c>
      <c r="G65" s="84">
        <f t="shared" si="2"/>
        <v>1488.3876151447078</v>
      </c>
      <c r="H65" s="75">
        <f t="shared" si="0"/>
        <v>0</v>
      </c>
    </row>
    <row r="66" spans="2:8" x14ac:dyDescent="0.35">
      <c r="B66" s="74">
        <v>45258</v>
      </c>
      <c r="C66" s="84">
        <f t="shared" si="1"/>
        <v>717.463672410546</v>
      </c>
      <c r="D66" s="75">
        <v>36.654547740112996</v>
      </c>
      <c r="E66" s="82">
        <f>D66-'Ovládací panel'!$C$30</f>
        <v>24.12428558840946</v>
      </c>
      <c r="F66" s="83">
        <f>'Ovládací panel'!$C$16</f>
        <v>0</v>
      </c>
      <c r="G66" s="84">
        <f t="shared" si="2"/>
        <v>1464.2633295562982</v>
      </c>
      <c r="H66" s="75">
        <f t="shared" si="0"/>
        <v>0</v>
      </c>
    </row>
    <row r="67" spans="2:8" x14ac:dyDescent="0.35">
      <c r="B67" s="74">
        <v>45259</v>
      </c>
      <c r="C67" s="84">
        <f t="shared" si="1"/>
        <v>676.48436506591327</v>
      </c>
      <c r="D67" s="75">
        <v>40.979307344632772</v>
      </c>
      <c r="E67" s="82">
        <f>D67-'Ovládací panel'!$C$30</f>
        <v>28.449045192929237</v>
      </c>
      <c r="F67" s="83">
        <f>'Ovládací panel'!$C$16</f>
        <v>0</v>
      </c>
      <c r="G67" s="84">
        <f t="shared" si="2"/>
        <v>1435.8142843633691</v>
      </c>
      <c r="H67" s="75">
        <f t="shared" si="0"/>
        <v>0</v>
      </c>
    </row>
    <row r="68" spans="2:8" x14ac:dyDescent="0.35">
      <c r="B68" s="74">
        <v>45260</v>
      </c>
      <c r="C68" s="84">
        <f t="shared" si="1"/>
        <v>635.54568926553657</v>
      </c>
      <c r="D68" s="75">
        <v>40.93867580037665</v>
      </c>
      <c r="E68" s="82">
        <f>D68-'Ovládací panel'!$C$30</f>
        <v>28.408413648673115</v>
      </c>
      <c r="F68" s="83">
        <f>'Ovládací panel'!$C$16</f>
        <v>0</v>
      </c>
      <c r="G68" s="84">
        <f t="shared" si="2"/>
        <v>1407.405870714696</v>
      </c>
      <c r="H68" s="75">
        <f t="shared" si="0"/>
        <v>0</v>
      </c>
    </row>
    <row r="69" spans="2:8" x14ac:dyDescent="0.35">
      <c r="B69" s="74">
        <v>45261</v>
      </c>
      <c r="C69" s="84">
        <f t="shared" si="1"/>
        <v>597.57012071563076</v>
      </c>
      <c r="D69" s="75">
        <v>37.975568549905837</v>
      </c>
      <c r="E69" s="82">
        <f>D69-'Ovládací panel'!$C$30</f>
        <v>25.445306398202302</v>
      </c>
      <c r="F69" s="83">
        <f>'Ovládací panel'!$C$16</f>
        <v>0</v>
      </c>
      <c r="G69" s="84">
        <f t="shared" si="2"/>
        <v>1381.9605643164937</v>
      </c>
      <c r="H69" s="75">
        <f t="shared" si="0"/>
        <v>0</v>
      </c>
    </row>
    <row r="70" spans="2:8" x14ac:dyDescent="0.35">
      <c r="B70" s="74">
        <v>45262</v>
      </c>
      <c r="C70" s="84">
        <f t="shared" si="1"/>
        <v>559.40383107344621</v>
      </c>
      <c r="D70" s="75">
        <v>38.166289642184559</v>
      </c>
      <c r="E70" s="82">
        <f>D70-'Ovládací panel'!$C$30</f>
        <v>25.636027490481023</v>
      </c>
      <c r="F70" s="83">
        <f>'Ovládací panel'!$C$16</f>
        <v>0</v>
      </c>
      <c r="G70" s="84">
        <f t="shared" si="2"/>
        <v>1356.3245368260127</v>
      </c>
      <c r="H70" s="75">
        <f t="shared" si="0"/>
        <v>0</v>
      </c>
    </row>
    <row r="71" spans="2:8" x14ac:dyDescent="0.35">
      <c r="B71" s="74">
        <v>45263</v>
      </c>
      <c r="C71" s="84">
        <f t="shared" si="1"/>
        <v>520.10011064030118</v>
      </c>
      <c r="D71" s="75">
        <v>39.30372043314501</v>
      </c>
      <c r="E71" s="82">
        <f>D71-'Ovládací panel'!$C$30</f>
        <v>26.773458281441474</v>
      </c>
      <c r="F71" s="83">
        <f>'Ovládací panel'!$C$16</f>
        <v>0</v>
      </c>
      <c r="G71" s="84">
        <f t="shared" si="2"/>
        <v>1329.5510785445713</v>
      </c>
      <c r="H71" s="75">
        <f t="shared" si="0"/>
        <v>0</v>
      </c>
    </row>
    <row r="72" spans="2:8" x14ac:dyDescent="0.35">
      <c r="B72" s="74">
        <v>45264</v>
      </c>
      <c r="C72" s="84">
        <f t="shared" si="1"/>
        <v>483.13791318267408</v>
      </c>
      <c r="D72" s="75">
        <v>36.962197457627127</v>
      </c>
      <c r="E72" s="82">
        <f>D72-'Ovládací panel'!$C$30</f>
        <v>24.431935305923592</v>
      </c>
      <c r="F72" s="83">
        <f>'Ovládací panel'!$C$16</f>
        <v>0</v>
      </c>
      <c r="G72" s="84">
        <f t="shared" si="2"/>
        <v>1305.1191432386477</v>
      </c>
      <c r="H72" s="75">
        <f t="shared" si="0"/>
        <v>0</v>
      </c>
    </row>
    <row r="73" spans="2:8" x14ac:dyDescent="0.35">
      <c r="B73" s="74">
        <v>45265</v>
      </c>
      <c r="C73" s="84">
        <f t="shared" si="1"/>
        <v>446.36011760828615</v>
      </c>
      <c r="D73" s="75">
        <v>36.777795574387952</v>
      </c>
      <c r="E73" s="82">
        <f>D73-'Ovládací panel'!$C$30</f>
        <v>24.247533422684416</v>
      </c>
      <c r="F73" s="83">
        <f>'Ovládací panel'!$C$16</f>
        <v>0</v>
      </c>
      <c r="G73" s="84">
        <f t="shared" si="2"/>
        <v>1280.8716098159632</v>
      </c>
      <c r="H73" s="75">
        <f t="shared" ref="H73:H136" si="3">IF(G73&gt;0,0,D73)</f>
        <v>0</v>
      </c>
    </row>
    <row r="74" spans="2:8" x14ac:dyDescent="0.35">
      <c r="B74" s="74">
        <v>45266</v>
      </c>
      <c r="C74" s="84">
        <f t="shared" ref="C74:C137" si="4">C73-D74</f>
        <v>404.46636318267406</v>
      </c>
      <c r="D74" s="75">
        <v>41.893754425612059</v>
      </c>
      <c r="E74" s="82">
        <f>D74-'Ovládací panel'!$C$30</f>
        <v>29.363492273908523</v>
      </c>
      <c r="F74" s="83">
        <f>'Ovládací panel'!$C$16</f>
        <v>0</v>
      </c>
      <c r="G74" s="84">
        <f t="shared" ref="G74:G137" si="5">IF(G73&lt;=0,0,G73-E74+F74)</f>
        <v>1251.5081175420546</v>
      </c>
      <c r="H74" s="75">
        <f t="shared" si="3"/>
        <v>0</v>
      </c>
    </row>
    <row r="75" spans="2:8" x14ac:dyDescent="0.35">
      <c r="B75" s="74">
        <v>45267</v>
      </c>
      <c r="C75" s="84">
        <f t="shared" si="4"/>
        <v>361.87268691148762</v>
      </c>
      <c r="D75" s="75">
        <v>42.593676271186446</v>
      </c>
      <c r="E75" s="82">
        <f>D75-'Ovládací panel'!$C$30</f>
        <v>30.063414119482911</v>
      </c>
      <c r="F75" s="83">
        <f>'Ovládací panel'!$C$16</f>
        <v>0</v>
      </c>
      <c r="G75" s="84">
        <f t="shared" si="5"/>
        <v>1221.4447034225716</v>
      </c>
      <c r="H75" s="75">
        <f t="shared" si="3"/>
        <v>0</v>
      </c>
    </row>
    <row r="76" spans="2:8" x14ac:dyDescent="0.35">
      <c r="B76" s="74">
        <v>45268</v>
      </c>
      <c r="C76" s="84">
        <f t="shared" si="4"/>
        <v>318.96989322033886</v>
      </c>
      <c r="D76" s="75">
        <v>42.90279369114878</v>
      </c>
      <c r="E76" s="82">
        <f>D76-'Ovládací panel'!$C$30</f>
        <v>30.372531539445244</v>
      </c>
      <c r="F76" s="83">
        <f>'Ovládací panel'!$C$16</f>
        <v>0</v>
      </c>
      <c r="G76" s="84">
        <f t="shared" si="5"/>
        <v>1191.0721718831264</v>
      </c>
      <c r="H76" s="75">
        <f t="shared" si="3"/>
        <v>0</v>
      </c>
    </row>
    <row r="77" spans="2:8" x14ac:dyDescent="0.35">
      <c r="B77" s="74">
        <v>45269</v>
      </c>
      <c r="C77" s="84">
        <f t="shared" si="4"/>
        <v>276.27928060263639</v>
      </c>
      <c r="D77" s="75">
        <v>42.690612617702449</v>
      </c>
      <c r="E77" s="82">
        <f>D77-'Ovládací panel'!$C$30</f>
        <v>30.160350465998913</v>
      </c>
      <c r="F77" s="83">
        <f>'Ovládací panel'!$C$16</f>
        <v>0</v>
      </c>
      <c r="G77" s="84">
        <f t="shared" si="5"/>
        <v>1160.9118214171276</v>
      </c>
      <c r="H77" s="75">
        <f t="shared" si="3"/>
        <v>0</v>
      </c>
    </row>
    <row r="78" spans="2:8" x14ac:dyDescent="0.35">
      <c r="B78" s="74">
        <v>45270</v>
      </c>
      <c r="C78" s="84">
        <f t="shared" si="4"/>
        <v>235.25016318267404</v>
      </c>
      <c r="D78" s="75">
        <v>41.02911741996234</v>
      </c>
      <c r="E78" s="82">
        <f>D78-'Ovládací panel'!$C$30</f>
        <v>28.498855268258804</v>
      </c>
      <c r="F78" s="83">
        <f>'Ovládací panel'!$C$16</f>
        <v>0</v>
      </c>
      <c r="G78" s="84">
        <f t="shared" si="5"/>
        <v>1132.4129661488689</v>
      </c>
      <c r="H78" s="75">
        <f t="shared" si="3"/>
        <v>0</v>
      </c>
    </row>
    <row r="79" spans="2:8" x14ac:dyDescent="0.35">
      <c r="B79" s="74">
        <v>45271</v>
      </c>
      <c r="C79" s="84">
        <f t="shared" si="4"/>
        <v>197.18016779661002</v>
      </c>
      <c r="D79" s="75">
        <v>38.069995386064036</v>
      </c>
      <c r="E79" s="82">
        <f>D79-'Ovládací panel'!$C$30</f>
        <v>25.539733234360501</v>
      </c>
      <c r="F79" s="83">
        <f>'Ovládací panel'!$C$16</f>
        <v>0</v>
      </c>
      <c r="G79" s="84">
        <f t="shared" si="5"/>
        <v>1106.8732329145084</v>
      </c>
      <c r="H79" s="75">
        <f t="shared" si="3"/>
        <v>0</v>
      </c>
    </row>
    <row r="80" spans="2:8" x14ac:dyDescent="0.35">
      <c r="B80" s="74">
        <v>45272</v>
      </c>
      <c r="C80" s="84">
        <f t="shared" si="4"/>
        <v>160.28334077212793</v>
      </c>
      <c r="D80" s="75">
        <v>36.896827024482107</v>
      </c>
      <c r="E80" s="82">
        <f>D80-'Ovládací panel'!$C$30</f>
        <v>24.366564872778572</v>
      </c>
      <c r="F80" s="83">
        <f>'Ovládací panel'!$C$16</f>
        <v>0</v>
      </c>
      <c r="G80" s="84">
        <f t="shared" si="5"/>
        <v>1082.5066680417299</v>
      </c>
      <c r="H80" s="75">
        <f t="shared" si="3"/>
        <v>0</v>
      </c>
    </row>
    <row r="81" spans="2:8" x14ac:dyDescent="0.35">
      <c r="B81" s="74">
        <v>45273</v>
      </c>
      <c r="C81" s="84">
        <f t="shared" si="4"/>
        <v>119.70608418079082</v>
      </c>
      <c r="D81" s="75">
        <v>40.577256591337104</v>
      </c>
      <c r="E81" s="82">
        <f>D81-'Ovládací panel'!$C$30</f>
        <v>28.046994439633568</v>
      </c>
      <c r="F81" s="83">
        <f>'Ovládací panel'!$C$16</f>
        <v>0</v>
      </c>
      <c r="G81" s="84">
        <f t="shared" si="5"/>
        <v>1054.4596736020962</v>
      </c>
      <c r="H81" s="75">
        <f t="shared" si="3"/>
        <v>0</v>
      </c>
    </row>
    <row r="82" spans="2:8" x14ac:dyDescent="0.35">
      <c r="B82" s="74">
        <v>45274</v>
      </c>
      <c r="C82" s="84">
        <f t="shared" si="4"/>
        <v>80.182609322033755</v>
      </c>
      <c r="D82" s="75">
        <v>39.523474858757062</v>
      </c>
      <c r="E82" s="82">
        <f>D82-'Ovládací panel'!$C$30</f>
        <v>26.993212707053527</v>
      </c>
      <c r="F82" s="83">
        <f>'Ovládací panel'!$C$16</f>
        <v>0</v>
      </c>
      <c r="G82" s="84">
        <f t="shared" si="5"/>
        <v>1027.4664608950427</v>
      </c>
      <c r="H82" s="75">
        <f t="shared" si="3"/>
        <v>0</v>
      </c>
    </row>
    <row r="83" spans="2:8" x14ac:dyDescent="0.35">
      <c r="B83" s="74">
        <v>45275</v>
      </c>
      <c r="C83" s="84">
        <f t="shared" si="4"/>
        <v>42.330305178907579</v>
      </c>
      <c r="D83" s="75">
        <v>37.852304143126176</v>
      </c>
      <c r="E83" s="82">
        <f>D83-'Ovládací panel'!$C$30</f>
        <v>25.32204199142264</v>
      </c>
      <c r="F83" s="83">
        <f>'Ovládací panel'!$C$16</f>
        <v>0</v>
      </c>
      <c r="G83" s="84">
        <f t="shared" si="5"/>
        <v>1002.14441890362</v>
      </c>
      <c r="H83" s="75">
        <f t="shared" si="3"/>
        <v>0</v>
      </c>
    </row>
    <row r="84" spans="2:8" x14ac:dyDescent="0.35">
      <c r="B84" s="74">
        <v>45276</v>
      </c>
      <c r="C84" s="84">
        <f t="shared" si="4"/>
        <v>5.3289781544254708</v>
      </c>
      <c r="D84" s="75">
        <v>37.001327024482109</v>
      </c>
      <c r="E84" s="82">
        <f>D84-'Ovládací panel'!$C$30</f>
        <v>24.471064872778573</v>
      </c>
      <c r="F84" s="83">
        <f>'Ovládací panel'!$C$16</f>
        <v>0</v>
      </c>
      <c r="G84" s="84">
        <f t="shared" si="5"/>
        <v>977.67335403084144</v>
      </c>
      <c r="H84" s="75">
        <f t="shared" si="3"/>
        <v>0</v>
      </c>
    </row>
    <row r="85" spans="2:8" x14ac:dyDescent="0.35">
      <c r="B85" s="74">
        <v>45277</v>
      </c>
      <c r="C85" s="84">
        <f t="shared" si="4"/>
        <v>-31.444793314501084</v>
      </c>
      <c r="D85" s="75">
        <v>36.773771468926554</v>
      </c>
      <c r="E85" s="82">
        <f>D85-'Ovládací panel'!$C$30</f>
        <v>24.243509317223019</v>
      </c>
      <c r="F85" s="83">
        <f>'Ovládací panel'!$C$16</f>
        <v>0</v>
      </c>
      <c r="G85" s="84">
        <f t="shared" si="5"/>
        <v>953.42984471361842</v>
      </c>
      <c r="H85" s="75">
        <f t="shared" si="3"/>
        <v>0</v>
      </c>
    </row>
    <row r="86" spans="2:8" x14ac:dyDescent="0.35">
      <c r="B86" s="74">
        <v>45278</v>
      </c>
      <c r="C86" s="84">
        <f t="shared" si="4"/>
        <v>-62.996559322034045</v>
      </c>
      <c r="D86" s="75">
        <v>31.551766007532958</v>
      </c>
      <c r="E86" s="82">
        <f>D86-'Ovládací panel'!$C$30</f>
        <v>19.021503855829422</v>
      </c>
      <c r="F86" s="83">
        <f>'Ovládací panel'!$C$16</f>
        <v>0</v>
      </c>
      <c r="G86" s="84">
        <f t="shared" si="5"/>
        <v>934.40834085778897</v>
      </c>
      <c r="H86" s="75">
        <f t="shared" si="3"/>
        <v>0</v>
      </c>
    </row>
    <row r="87" spans="2:8" x14ac:dyDescent="0.35">
      <c r="B87" s="74">
        <v>45279</v>
      </c>
      <c r="C87" s="84">
        <f t="shared" si="4"/>
        <v>-95.714464877589592</v>
      </c>
      <c r="D87" s="75">
        <v>32.717905555555554</v>
      </c>
      <c r="E87" s="82">
        <f>D87-'Ovládací panel'!$C$30</f>
        <v>20.187643403852018</v>
      </c>
      <c r="F87" s="83">
        <f>'Ovládací panel'!$C$16</f>
        <v>0</v>
      </c>
      <c r="G87" s="84">
        <f t="shared" si="5"/>
        <v>914.22069745393696</v>
      </c>
      <c r="H87" s="75">
        <f t="shared" si="3"/>
        <v>0</v>
      </c>
    </row>
    <row r="88" spans="2:8" x14ac:dyDescent="0.35">
      <c r="B88" s="74">
        <v>45280</v>
      </c>
      <c r="C88" s="84">
        <f t="shared" si="4"/>
        <v>-136.34278173258016</v>
      </c>
      <c r="D88" s="75">
        <v>40.62831685499058</v>
      </c>
      <c r="E88" s="82">
        <f>D88-'Ovládací panel'!$C$30</f>
        <v>28.098054703287044</v>
      </c>
      <c r="F88" s="83">
        <f>'Ovládací panel'!$C$16</f>
        <v>0</v>
      </c>
      <c r="G88" s="84">
        <f t="shared" si="5"/>
        <v>886.1226427506499</v>
      </c>
      <c r="H88" s="75">
        <f t="shared" si="3"/>
        <v>0</v>
      </c>
    </row>
    <row r="89" spans="2:8" x14ac:dyDescent="0.35">
      <c r="B89" s="74">
        <v>45281</v>
      </c>
      <c r="C89" s="84">
        <f t="shared" si="4"/>
        <v>-178.46941920903967</v>
      </c>
      <c r="D89" s="75">
        <v>42.126637476459514</v>
      </c>
      <c r="E89" s="82">
        <f>D89-'Ovládací panel'!$C$30</f>
        <v>29.596375324755979</v>
      </c>
      <c r="F89" s="83">
        <f>'Ovládací panel'!$C$16</f>
        <v>0</v>
      </c>
      <c r="G89" s="84">
        <f t="shared" si="5"/>
        <v>856.52626742589393</v>
      </c>
      <c r="H89" s="75">
        <f t="shared" si="3"/>
        <v>0</v>
      </c>
    </row>
    <row r="90" spans="2:8" x14ac:dyDescent="0.35">
      <c r="B90" s="74">
        <v>45282</v>
      </c>
      <c r="C90" s="84">
        <f t="shared" si="4"/>
        <v>-221.10741337099824</v>
      </c>
      <c r="D90" s="75">
        <v>42.637994161958574</v>
      </c>
      <c r="E90" s="82">
        <f>D90-'Ovládací panel'!$C$30</f>
        <v>30.107732010255038</v>
      </c>
      <c r="F90" s="83">
        <f>'Ovládací panel'!$C$16</f>
        <v>0</v>
      </c>
      <c r="G90" s="84">
        <f t="shared" si="5"/>
        <v>826.41853541563887</v>
      </c>
      <c r="H90" s="75">
        <f t="shared" si="3"/>
        <v>0</v>
      </c>
    </row>
    <row r="91" spans="2:8" x14ac:dyDescent="0.35">
      <c r="B91" s="74">
        <v>45283</v>
      </c>
      <c r="C91" s="84">
        <f t="shared" si="4"/>
        <v>-259.54541318267434</v>
      </c>
      <c r="D91" s="75">
        <v>38.437999811676093</v>
      </c>
      <c r="E91" s="82">
        <f>D91-'Ovládací panel'!$C$30</f>
        <v>25.907737659972558</v>
      </c>
      <c r="F91" s="83">
        <f>'Ovládací panel'!$C$16</f>
        <v>0</v>
      </c>
      <c r="G91" s="84">
        <f t="shared" si="5"/>
        <v>800.51079775566632</v>
      </c>
      <c r="H91" s="75">
        <f t="shared" si="3"/>
        <v>0</v>
      </c>
    </row>
    <row r="92" spans="2:8" x14ac:dyDescent="0.35">
      <c r="B92" s="74">
        <v>45284</v>
      </c>
      <c r="C92" s="84">
        <f t="shared" si="4"/>
        <v>-290.52539161958583</v>
      </c>
      <c r="D92" s="75">
        <v>30.979978436911491</v>
      </c>
      <c r="E92" s="82">
        <f>D92-'Ovládací panel'!$C$30</f>
        <v>18.449716285207955</v>
      </c>
      <c r="F92" s="83">
        <f>'Ovládací panel'!$C$16</f>
        <v>0</v>
      </c>
      <c r="G92" s="84">
        <f t="shared" si="5"/>
        <v>782.06108147045836</v>
      </c>
      <c r="H92" s="75">
        <f t="shared" si="3"/>
        <v>0</v>
      </c>
    </row>
    <row r="93" spans="2:8" x14ac:dyDescent="0.35">
      <c r="B93" s="74">
        <v>45285</v>
      </c>
      <c r="C93" s="84">
        <f t="shared" si="4"/>
        <v>-325.66639048964231</v>
      </c>
      <c r="D93" s="75">
        <v>35.140998870056499</v>
      </c>
      <c r="E93" s="82">
        <f>D93-'Ovládací panel'!$C$30</f>
        <v>22.610736718352964</v>
      </c>
      <c r="F93" s="83">
        <f>'Ovládací panel'!$C$16</f>
        <v>0</v>
      </c>
      <c r="G93" s="84">
        <f t="shared" si="5"/>
        <v>759.45034475210537</v>
      </c>
      <c r="H93" s="75">
        <f t="shared" si="3"/>
        <v>0</v>
      </c>
    </row>
    <row r="94" spans="2:8" x14ac:dyDescent="0.35">
      <c r="B94" s="74">
        <v>45286</v>
      </c>
      <c r="C94" s="84">
        <f t="shared" si="4"/>
        <v>-364.68924783427508</v>
      </c>
      <c r="D94" s="75">
        <v>39.022857344632769</v>
      </c>
      <c r="E94" s="82">
        <f>D94-'Ovládací panel'!$C$30</f>
        <v>26.492595192929233</v>
      </c>
      <c r="F94" s="83">
        <f>'Ovládací panel'!$C$16</f>
        <v>0</v>
      </c>
      <c r="G94" s="84">
        <f t="shared" si="5"/>
        <v>732.95774955917614</v>
      </c>
      <c r="H94" s="75">
        <f t="shared" si="3"/>
        <v>0</v>
      </c>
    </row>
    <row r="95" spans="2:8" x14ac:dyDescent="0.35">
      <c r="B95" s="74">
        <v>45287</v>
      </c>
      <c r="C95" s="84">
        <f t="shared" si="4"/>
        <v>-403.74099453860651</v>
      </c>
      <c r="D95" s="75">
        <v>39.051746704331457</v>
      </c>
      <c r="E95" s="82">
        <f>D95-'Ovládací panel'!$C$30</f>
        <v>26.521484552627921</v>
      </c>
      <c r="F95" s="83">
        <f>'Ovládací panel'!$C$16</f>
        <v>0</v>
      </c>
      <c r="G95" s="84">
        <f t="shared" si="5"/>
        <v>706.43626500654818</v>
      </c>
      <c r="H95" s="75">
        <f t="shared" si="3"/>
        <v>0</v>
      </c>
    </row>
    <row r="96" spans="2:8" x14ac:dyDescent="0.35">
      <c r="B96" s="74">
        <v>45288</v>
      </c>
      <c r="C96" s="84">
        <f t="shared" si="4"/>
        <v>-440.7226891713749</v>
      </c>
      <c r="D96" s="75">
        <v>36.98169463276836</v>
      </c>
      <c r="E96" s="82">
        <f>D96-'Ovládací panel'!$C$30</f>
        <v>24.451432481064824</v>
      </c>
      <c r="F96" s="83">
        <f>'Ovládací panel'!$C$16</f>
        <v>0</v>
      </c>
      <c r="G96" s="84">
        <f t="shared" si="5"/>
        <v>681.9848325254834</v>
      </c>
      <c r="H96" s="75">
        <f t="shared" si="3"/>
        <v>0</v>
      </c>
    </row>
    <row r="97" spans="2:8" x14ac:dyDescent="0.35">
      <c r="B97" s="74">
        <v>45289</v>
      </c>
      <c r="C97" s="84">
        <f t="shared" si="4"/>
        <v>-474.93711883239183</v>
      </c>
      <c r="D97" s="75">
        <v>34.214429661016958</v>
      </c>
      <c r="E97" s="82">
        <f>D97-'Ovládací panel'!$C$30</f>
        <v>21.684167509313422</v>
      </c>
      <c r="F97" s="83">
        <f>'Ovládací panel'!$C$16</f>
        <v>0</v>
      </c>
      <c r="G97" s="84">
        <f t="shared" si="5"/>
        <v>660.30066501617</v>
      </c>
      <c r="H97" s="75">
        <f t="shared" si="3"/>
        <v>0</v>
      </c>
    </row>
    <row r="98" spans="2:8" x14ac:dyDescent="0.35">
      <c r="B98" s="74">
        <v>45290</v>
      </c>
      <c r="C98" s="84">
        <f t="shared" si="4"/>
        <v>-505.23406920903966</v>
      </c>
      <c r="D98" s="75">
        <v>30.296950376647839</v>
      </c>
      <c r="E98" s="82">
        <f>D98-'Ovládací panel'!$C$30</f>
        <v>17.766688224944303</v>
      </c>
      <c r="F98" s="83">
        <f>'Ovládací panel'!$C$16</f>
        <v>0</v>
      </c>
      <c r="G98" s="84">
        <f t="shared" si="5"/>
        <v>642.53397679122565</v>
      </c>
      <c r="H98" s="75">
        <f t="shared" si="3"/>
        <v>0</v>
      </c>
    </row>
    <row r="99" spans="2:8" x14ac:dyDescent="0.35">
      <c r="B99" s="74">
        <v>45291</v>
      </c>
      <c r="C99" s="84">
        <f t="shared" si="4"/>
        <v>-530.6687190207158</v>
      </c>
      <c r="D99" s="75">
        <v>25.434649811676088</v>
      </c>
      <c r="E99" s="82">
        <f>D99-'Ovládací panel'!$C$30</f>
        <v>12.904387659972553</v>
      </c>
      <c r="F99" s="83">
        <f>'Ovládací panel'!$C$16</f>
        <v>0</v>
      </c>
      <c r="G99" s="84">
        <f t="shared" si="5"/>
        <v>629.62958913125306</v>
      </c>
      <c r="H99" s="75">
        <f t="shared" si="3"/>
        <v>0</v>
      </c>
    </row>
    <row r="100" spans="2:8" x14ac:dyDescent="0.35">
      <c r="B100" s="74">
        <v>45292</v>
      </c>
      <c r="C100" s="84">
        <f t="shared" si="4"/>
        <v>-553.63124887005665</v>
      </c>
      <c r="D100" s="75">
        <v>22.9625298493409</v>
      </c>
      <c r="E100" s="82">
        <f>D100-'Ovládací panel'!$C$30</f>
        <v>10.432267697637364</v>
      </c>
      <c r="F100" s="83">
        <f>'Ovládací panel'!$C$16</f>
        <v>0</v>
      </c>
      <c r="G100" s="84">
        <f t="shared" si="5"/>
        <v>619.19732143361568</v>
      </c>
      <c r="H100" s="75">
        <f t="shared" si="3"/>
        <v>0</v>
      </c>
    </row>
    <row r="101" spans="2:8" x14ac:dyDescent="0.35">
      <c r="B101" s="74">
        <v>45293</v>
      </c>
      <c r="C101" s="84">
        <f t="shared" si="4"/>
        <v>-580.05979538606414</v>
      </c>
      <c r="D101" s="75">
        <v>26.428546516007533</v>
      </c>
      <c r="E101" s="82">
        <f>D101-'Ovládací panel'!$C$30</f>
        <v>13.898284364303997</v>
      </c>
      <c r="F101" s="83">
        <f>'Ovládací panel'!$C$16</f>
        <v>0</v>
      </c>
      <c r="G101" s="84">
        <f t="shared" si="5"/>
        <v>605.29903706931168</v>
      </c>
      <c r="H101" s="75">
        <f t="shared" si="3"/>
        <v>0</v>
      </c>
    </row>
    <row r="102" spans="2:8" x14ac:dyDescent="0.35">
      <c r="B102" s="74">
        <v>45294</v>
      </c>
      <c r="C102" s="84">
        <f t="shared" si="4"/>
        <v>-608.74644237288146</v>
      </c>
      <c r="D102" s="75">
        <v>28.686646986817326</v>
      </c>
      <c r="E102" s="82">
        <f>D102-'Ovládací panel'!$C$30</f>
        <v>16.156384835113791</v>
      </c>
      <c r="F102" s="83">
        <f>'Ovládací panel'!$C$16</f>
        <v>0</v>
      </c>
      <c r="G102" s="84">
        <f t="shared" si="5"/>
        <v>589.14265223419784</v>
      </c>
      <c r="H102" s="75">
        <f t="shared" si="3"/>
        <v>0</v>
      </c>
    </row>
    <row r="103" spans="2:8" x14ac:dyDescent="0.35">
      <c r="B103" s="74">
        <v>45295</v>
      </c>
      <c r="C103" s="84">
        <f t="shared" si="4"/>
        <v>-639.77413229755189</v>
      </c>
      <c r="D103" s="75">
        <v>31.027689924670433</v>
      </c>
      <c r="E103" s="82">
        <f>D103-'Ovládací panel'!$C$30</f>
        <v>18.497427772966898</v>
      </c>
      <c r="F103" s="83">
        <f>'Ovládací panel'!$C$16</f>
        <v>0</v>
      </c>
      <c r="G103" s="84">
        <f t="shared" si="5"/>
        <v>570.6452244612309</v>
      </c>
      <c r="H103" s="75">
        <f t="shared" si="3"/>
        <v>0</v>
      </c>
    </row>
    <row r="104" spans="2:8" x14ac:dyDescent="0.35">
      <c r="B104" s="74">
        <v>45296</v>
      </c>
      <c r="C104" s="84">
        <f t="shared" si="4"/>
        <v>-672.1318110169492</v>
      </c>
      <c r="D104" s="75">
        <v>32.357678719397363</v>
      </c>
      <c r="E104" s="82">
        <f>D104-'Ovládací panel'!$C$30</f>
        <v>19.827416567693827</v>
      </c>
      <c r="F104" s="83">
        <f>'Ovládací panel'!$C$16</f>
        <v>0</v>
      </c>
      <c r="G104" s="84">
        <f t="shared" si="5"/>
        <v>550.81780789353706</v>
      </c>
      <c r="H104" s="75">
        <f t="shared" si="3"/>
        <v>0</v>
      </c>
    </row>
    <row r="105" spans="2:8" x14ac:dyDescent="0.35">
      <c r="B105" s="74">
        <v>45297</v>
      </c>
      <c r="C105" s="84">
        <f t="shared" si="4"/>
        <v>-709.74243785310739</v>
      </c>
      <c r="D105" s="75">
        <v>37.610626836158197</v>
      </c>
      <c r="E105" s="82">
        <f>D105-'Ovládací panel'!$C$30</f>
        <v>25.080364684454661</v>
      </c>
      <c r="F105" s="83">
        <f>'Ovládací panel'!$C$16</f>
        <v>0</v>
      </c>
      <c r="G105" s="84">
        <f t="shared" si="5"/>
        <v>525.73744320908236</v>
      </c>
      <c r="H105" s="75">
        <f t="shared" si="3"/>
        <v>0</v>
      </c>
    </row>
    <row r="106" spans="2:8" x14ac:dyDescent="0.35">
      <c r="B106" s="74">
        <v>45298</v>
      </c>
      <c r="C106" s="84">
        <f t="shared" si="4"/>
        <v>-746.88939585687388</v>
      </c>
      <c r="D106" s="75">
        <v>37.146958003766485</v>
      </c>
      <c r="E106" s="82">
        <f>D106-'Ovládací panel'!$C$30</f>
        <v>24.61669585206295</v>
      </c>
      <c r="F106" s="83">
        <f>'Ovládací panel'!$C$16</f>
        <v>0</v>
      </c>
      <c r="G106" s="84">
        <f t="shared" si="5"/>
        <v>501.12074735701941</v>
      </c>
      <c r="H106" s="75">
        <f t="shared" si="3"/>
        <v>0</v>
      </c>
    </row>
    <row r="107" spans="2:8" x14ac:dyDescent="0.35">
      <c r="B107" s="74">
        <v>45299</v>
      </c>
      <c r="C107" s="84">
        <f t="shared" si="4"/>
        <v>-781.50366581920912</v>
      </c>
      <c r="D107" s="75">
        <v>34.614269962335221</v>
      </c>
      <c r="E107" s="82">
        <f>D107-'Ovládací panel'!$C$30</f>
        <v>22.084007810631686</v>
      </c>
      <c r="F107" s="83">
        <f>'Ovládací panel'!$C$16</f>
        <v>0</v>
      </c>
      <c r="G107" s="84">
        <f t="shared" si="5"/>
        <v>479.03673954638771</v>
      </c>
      <c r="H107" s="75">
        <f t="shared" si="3"/>
        <v>0</v>
      </c>
    </row>
    <row r="108" spans="2:8" x14ac:dyDescent="0.35">
      <c r="B108" s="74">
        <v>45300</v>
      </c>
      <c r="C108" s="84">
        <f t="shared" si="4"/>
        <v>-817.02512655367241</v>
      </c>
      <c r="D108" s="75">
        <v>35.521460734463282</v>
      </c>
      <c r="E108" s="82">
        <f>D108-'Ovládací panel'!$C$30</f>
        <v>22.991198582759747</v>
      </c>
      <c r="F108" s="83">
        <f>'Ovládací panel'!$C$16</f>
        <v>0</v>
      </c>
      <c r="G108" s="84">
        <f t="shared" si="5"/>
        <v>456.04554096362796</v>
      </c>
      <c r="H108" s="75">
        <f t="shared" si="3"/>
        <v>0</v>
      </c>
    </row>
    <row r="109" spans="2:8" x14ac:dyDescent="0.35">
      <c r="B109" s="74">
        <v>45301</v>
      </c>
      <c r="C109" s="84">
        <f t="shared" si="4"/>
        <v>-858.91585216572514</v>
      </c>
      <c r="D109" s="75">
        <v>41.890725612052734</v>
      </c>
      <c r="E109" s="82">
        <f>D109-'Ovládací panel'!$C$30</f>
        <v>29.360463460349198</v>
      </c>
      <c r="F109" s="83">
        <f>'Ovládací panel'!$C$16</f>
        <v>0</v>
      </c>
      <c r="G109" s="84">
        <f t="shared" si="5"/>
        <v>426.68507750327876</v>
      </c>
      <c r="H109" s="75">
        <f t="shared" si="3"/>
        <v>0</v>
      </c>
    </row>
    <row r="110" spans="2:8" x14ac:dyDescent="0.35">
      <c r="B110" s="74">
        <v>45302</v>
      </c>
      <c r="C110" s="84">
        <f t="shared" si="4"/>
        <v>-903.2409424670434</v>
      </c>
      <c r="D110" s="75">
        <v>44.325090301318269</v>
      </c>
      <c r="E110" s="82">
        <f>D110-'Ovládací panel'!$C$30</f>
        <v>31.794828149614734</v>
      </c>
      <c r="F110" s="83">
        <f>'Ovládací panel'!$C$16</f>
        <v>0</v>
      </c>
      <c r="G110" s="84">
        <f t="shared" si="5"/>
        <v>394.89024935366405</v>
      </c>
      <c r="H110" s="75">
        <f t="shared" si="3"/>
        <v>0</v>
      </c>
    </row>
    <row r="111" spans="2:8" x14ac:dyDescent="0.35">
      <c r="B111" s="74">
        <v>45303</v>
      </c>
      <c r="C111" s="84">
        <f t="shared" si="4"/>
        <v>-947.18493145009427</v>
      </c>
      <c r="D111" s="75">
        <v>43.943988983050851</v>
      </c>
      <c r="E111" s="82">
        <f>D111-'Ovládací panel'!$C$30</f>
        <v>31.413726831347315</v>
      </c>
      <c r="F111" s="83">
        <f>'Ovládací panel'!$C$16</f>
        <v>0</v>
      </c>
      <c r="G111" s="84">
        <f t="shared" si="5"/>
        <v>363.47652252231671</v>
      </c>
      <c r="H111" s="75">
        <f t="shared" si="3"/>
        <v>0</v>
      </c>
    </row>
    <row r="112" spans="2:8" x14ac:dyDescent="0.35">
      <c r="B112" s="74">
        <v>45304</v>
      </c>
      <c r="C112" s="84">
        <f t="shared" si="4"/>
        <v>-988.44818436911498</v>
      </c>
      <c r="D112" s="75">
        <v>41.263252919020722</v>
      </c>
      <c r="E112" s="82">
        <f>D112-'Ovládací panel'!$C$30</f>
        <v>28.732990767317187</v>
      </c>
      <c r="F112" s="83">
        <f>'Ovládací panel'!$C$16</f>
        <v>0</v>
      </c>
      <c r="G112" s="84">
        <f t="shared" si="5"/>
        <v>334.74353175499954</v>
      </c>
      <c r="H112" s="75">
        <f t="shared" si="3"/>
        <v>0</v>
      </c>
    </row>
    <row r="113" spans="2:8" x14ac:dyDescent="0.35">
      <c r="B113" s="74">
        <v>45305</v>
      </c>
      <c r="C113" s="84">
        <f t="shared" si="4"/>
        <v>-1026.2174044256121</v>
      </c>
      <c r="D113" s="75">
        <v>37.769220056497176</v>
      </c>
      <c r="E113" s="82">
        <f>D113-'Ovládací panel'!$C$30</f>
        <v>25.23895790479364</v>
      </c>
      <c r="F113" s="83">
        <f>'Ovládací panel'!$C$16</f>
        <v>0</v>
      </c>
      <c r="G113" s="84">
        <f t="shared" si="5"/>
        <v>309.50457385020587</v>
      </c>
      <c r="H113" s="75">
        <f t="shared" si="3"/>
        <v>0</v>
      </c>
    </row>
    <row r="114" spans="2:8" x14ac:dyDescent="0.35">
      <c r="B114" s="74">
        <v>45306</v>
      </c>
      <c r="C114" s="84">
        <f t="shared" si="4"/>
        <v>-1062.0467615819209</v>
      </c>
      <c r="D114" s="75">
        <v>35.829357156308852</v>
      </c>
      <c r="E114" s="82">
        <f>D114-'Ovládací panel'!$C$30</f>
        <v>23.299095004605316</v>
      </c>
      <c r="F114" s="83">
        <f>'Ovládací panel'!$C$16</f>
        <v>0</v>
      </c>
      <c r="G114" s="84">
        <f t="shared" si="5"/>
        <v>286.20547884560057</v>
      </c>
      <c r="H114" s="75">
        <f t="shared" si="3"/>
        <v>0</v>
      </c>
    </row>
    <row r="115" spans="2:8" x14ac:dyDescent="0.35">
      <c r="B115" s="74">
        <v>45307</v>
      </c>
      <c r="C115" s="84">
        <f t="shared" si="4"/>
        <v>-1097.5251174199623</v>
      </c>
      <c r="D115" s="75">
        <v>35.478355838041438</v>
      </c>
      <c r="E115" s="82">
        <f>D115-'Ovládací panel'!$C$30</f>
        <v>22.948093686337902</v>
      </c>
      <c r="F115" s="83">
        <f>'Ovládací panel'!$C$16</f>
        <v>0</v>
      </c>
      <c r="G115" s="84">
        <f t="shared" si="5"/>
        <v>263.25738515926264</v>
      </c>
      <c r="H115" s="75">
        <f t="shared" si="3"/>
        <v>0</v>
      </c>
    </row>
    <row r="116" spans="2:8" x14ac:dyDescent="0.35">
      <c r="B116" s="74">
        <v>45308</v>
      </c>
      <c r="C116" s="84">
        <f t="shared" si="4"/>
        <v>-1135.9695717514123</v>
      </c>
      <c r="D116" s="75">
        <v>38.444454331450096</v>
      </c>
      <c r="E116" s="82">
        <f>D116-'Ovládací panel'!$C$30</f>
        <v>25.914192179746561</v>
      </c>
      <c r="F116" s="83">
        <f>'Ovládací panel'!$C$16</f>
        <v>0</v>
      </c>
      <c r="G116" s="84">
        <f t="shared" si="5"/>
        <v>237.34319297951609</v>
      </c>
      <c r="H116" s="75">
        <f t="shared" si="3"/>
        <v>0</v>
      </c>
    </row>
    <row r="117" spans="2:8" x14ac:dyDescent="0.35">
      <c r="B117" s="74">
        <v>45309</v>
      </c>
      <c r="C117" s="84">
        <f t="shared" si="4"/>
        <v>-1176.2776146892654</v>
      </c>
      <c r="D117" s="75">
        <v>40.308042937853109</v>
      </c>
      <c r="E117" s="82">
        <f>D117-'Ovládací panel'!$C$30</f>
        <v>27.777780786149574</v>
      </c>
      <c r="F117" s="83">
        <f>'Ovládací panel'!$C$16</f>
        <v>0</v>
      </c>
      <c r="G117" s="84">
        <f t="shared" si="5"/>
        <v>209.56541219336651</v>
      </c>
      <c r="H117" s="75">
        <f t="shared" si="3"/>
        <v>0</v>
      </c>
    </row>
    <row r="118" spans="2:8" x14ac:dyDescent="0.35">
      <c r="B118" s="74">
        <v>45310</v>
      </c>
      <c r="C118" s="84">
        <f t="shared" si="4"/>
        <v>-1215.4373494350282</v>
      </c>
      <c r="D118" s="75">
        <v>39.159734745762712</v>
      </c>
      <c r="E118" s="82">
        <f>D118-'Ovládací panel'!$C$30</f>
        <v>26.629472594059177</v>
      </c>
      <c r="F118" s="83">
        <f>'Ovládací panel'!$C$16</f>
        <v>0</v>
      </c>
      <c r="G118" s="84">
        <f t="shared" si="5"/>
        <v>182.93593959930735</v>
      </c>
      <c r="H118" s="75">
        <f t="shared" si="3"/>
        <v>0</v>
      </c>
    </row>
    <row r="119" spans="2:8" x14ac:dyDescent="0.35">
      <c r="B119" s="74">
        <v>45311</v>
      </c>
      <c r="C119" s="84">
        <f t="shared" si="4"/>
        <v>-1255.1065990583804</v>
      </c>
      <c r="D119" s="75">
        <v>39.669249623352165</v>
      </c>
      <c r="E119" s="82">
        <f>D119-'Ovládací panel'!$C$30</f>
        <v>27.13898747164863</v>
      </c>
      <c r="F119" s="83">
        <f>'Ovládací panel'!$C$16</f>
        <v>0</v>
      </c>
      <c r="G119" s="84">
        <f t="shared" si="5"/>
        <v>155.79695212765873</v>
      </c>
      <c r="H119" s="75">
        <f t="shared" si="3"/>
        <v>0</v>
      </c>
    </row>
    <row r="120" spans="2:8" x14ac:dyDescent="0.35">
      <c r="B120" s="74">
        <v>45312</v>
      </c>
      <c r="C120" s="84">
        <f t="shared" si="4"/>
        <v>-1296.4081364406779</v>
      </c>
      <c r="D120" s="75">
        <v>41.301537382297553</v>
      </c>
      <c r="E120" s="82">
        <f>D120-'Ovládací panel'!$C$30</f>
        <v>28.771275230594018</v>
      </c>
      <c r="F120" s="83">
        <f>'Ovládací panel'!$C$16</f>
        <v>0</v>
      </c>
      <c r="G120" s="84">
        <f t="shared" si="5"/>
        <v>127.02567689706471</v>
      </c>
      <c r="H120" s="75">
        <f t="shared" si="3"/>
        <v>0</v>
      </c>
    </row>
    <row r="121" spans="2:8" x14ac:dyDescent="0.35">
      <c r="B121" s="74">
        <v>45313</v>
      </c>
      <c r="C121" s="84">
        <f t="shared" si="4"/>
        <v>-1333.3750710922786</v>
      </c>
      <c r="D121" s="75">
        <v>36.966934651600759</v>
      </c>
      <c r="E121" s="82">
        <f>D121-'Ovládací panel'!$C$30</f>
        <v>24.436672499897224</v>
      </c>
      <c r="F121" s="83">
        <f>'Ovládací panel'!$C$16</f>
        <v>0</v>
      </c>
      <c r="G121" s="84">
        <f t="shared" si="5"/>
        <v>102.58900439716749</v>
      </c>
      <c r="H121" s="75">
        <f t="shared" si="3"/>
        <v>0</v>
      </c>
    </row>
    <row r="122" spans="2:8" x14ac:dyDescent="0.35">
      <c r="B122" s="74">
        <v>45314</v>
      </c>
      <c r="C122" s="84">
        <f t="shared" si="4"/>
        <v>-1370.7870751412429</v>
      </c>
      <c r="D122" s="75">
        <v>37.412004048964221</v>
      </c>
      <c r="E122" s="82">
        <f>D122-'Ovládací panel'!$C$30</f>
        <v>24.881741897260685</v>
      </c>
      <c r="F122" s="83">
        <f>'Ovládací panel'!$C$16</f>
        <v>0</v>
      </c>
      <c r="G122" s="84">
        <f t="shared" si="5"/>
        <v>77.707262499906804</v>
      </c>
      <c r="H122" s="75">
        <f t="shared" si="3"/>
        <v>0</v>
      </c>
    </row>
    <row r="123" spans="2:8" x14ac:dyDescent="0.35">
      <c r="B123" s="74">
        <v>45315</v>
      </c>
      <c r="C123" s="84">
        <f t="shared" si="4"/>
        <v>-1411.5751200564971</v>
      </c>
      <c r="D123" s="75">
        <v>40.78804491525424</v>
      </c>
      <c r="E123" s="82">
        <f>D123-'Ovládací panel'!$C$30</f>
        <v>28.257782763550704</v>
      </c>
      <c r="F123" s="83">
        <f>'Ovládací panel'!$C$16</f>
        <v>0</v>
      </c>
      <c r="G123" s="84">
        <f t="shared" si="5"/>
        <v>49.449479736356096</v>
      </c>
      <c r="H123" s="75">
        <f t="shared" si="3"/>
        <v>0</v>
      </c>
    </row>
    <row r="124" spans="2:8" x14ac:dyDescent="0.35">
      <c r="B124" s="74">
        <v>45316</v>
      </c>
      <c r="C124" s="84">
        <f t="shared" si="4"/>
        <v>-1451.5240709039547</v>
      </c>
      <c r="D124" s="75">
        <v>39.948950847457631</v>
      </c>
      <c r="E124" s="82">
        <f>D124-'Ovládací panel'!$C$30</f>
        <v>27.418688695754096</v>
      </c>
      <c r="F124" s="83">
        <f>'Ovládací panel'!$C$16</f>
        <v>0</v>
      </c>
      <c r="G124" s="84">
        <f t="shared" si="5"/>
        <v>22.030791040602001</v>
      </c>
      <c r="H124" s="75">
        <f t="shared" si="3"/>
        <v>0</v>
      </c>
    </row>
    <row r="125" spans="2:8" x14ac:dyDescent="0.35">
      <c r="B125" s="74">
        <v>45317</v>
      </c>
      <c r="C125" s="84">
        <f t="shared" si="4"/>
        <v>-1491.1887646892653</v>
      </c>
      <c r="D125" s="75">
        <v>39.664693785310739</v>
      </c>
      <c r="E125" s="82">
        <f>D125-'Ovládací panel'!$C$30</f>
        <v>27.134431633607203</v>
      </c>
      <c r="F125" s="83">
        <f>'Ovládací panel'!$C$16</f>
        <v>0</v>
      </c>
      <c r="G125" s="84">
        <f t="shared" si="5"/>
        <v>-5.1036405930052027</v>
      </c>
      <c r="H125" s="75">
        <f t="shared" si="3"/>
        <v>39.664693785310739</v>
      </c>
    </row>
    <row r="126" spans="2:8" x14ac:dyDescent="0.35">
      <c r="B126" s="74">
        <v>45318</v>
      </c>
      <c r="C126" s="84">
        <f t="shared" si="4"/>
        <v>-1528.8915980225986</v>
      </c>
      <c r="D126" s="75">
        <v>37.702833333333338</v>
      </c>
      <c r="E126" s="82">
        <f>D126-'Ovládací panel'!$C$30</f>
        <v>25.172571181629802</v>
      </c>
      <c r="F126" s="83">
        <f>'Ovládací panel'!$C$16</f>
        <v>0</v>
      </c>
      <c r="G126" s="84">
        <f t="shared" si="5"/>
        <v>0</v>
      </c>
      <c r="H126" s="75">
        <f t="shared" si="3"/>
        <v>37.702833333333338</v>
      </c>
    </row>
    <row r="127" spans="2:8" x14ac:dyDescent="0.35">
      <c r="B127" s="74">
        <v>45319</v>
      </c>
      <c r="C127" s="84">
        <f t="shared" si="4"/>
        <v>-1566.6195281544253</v>
      </c>
      <c r="D127" s="75">
        <v>37.727930131826746</v>
      </c>
      <c r="E127" s="82">
        <f>D127-'Ovládací panel'!$C$30</f>
        <v>25.19766798012321</v>
      </c>
      <c r="F127" s="83">
        <f>'Ovládací panel'!$C$16</f>
        <v>0</v>
      </c>
      <c r="G127" s="84">
        <f t="shared" si="5"/>
        <v>0</v>
      </c>
      <c r="H127" s="75">
        <f t="shared" si="3"/>
        <v>37.727930131826746</v>
      </c>
    </row>
    <row r="128" spans="2:8" x14ac:dyDescent="0.35">
      <c r="B128" s="74">
        <v>45320</v>
      </c>
      <c r="C128" s="84">
        <f t="shared" si="4"/>
        <v>-1598.8593609227869</v>
      </c>
      <c r="D128" s="75">
        <v>32.23983276836158</v>
      </c>
      <c r="E128" s="82">
        <f>D128-'Ovládací panel'!$C$30</f>
        <v>19.709570616658045</v>
      </c>
      <c r="F128" s="83">
        <f>'Ovládací panel'!$C$16</f>
        <v>0</v>
      </c>
      <c r="G128" s="84">
        <f t="shared" si="5"/>
        <v>0</v>
      </c>
      <c r="H128" s="75">
        <f t="shared" si="3"/>
        <v>32.23983276836158</v>
      </c>
    </row>
    <row r="129" spans="2:8" x14ac:dyDescent="0.35">
      <c r="B129" s="74">
        <v>45321</v>
      </c>
      <c r="C129" s="84">
        <f t="shared" si="4"/>
        <v>-1631.793395103578</v>
      </c>
      <c r="D129" s="75">
        <v>32.934034180790967</v>
      </c>
      <c r="E129" s="82">
        <f>D129-'Ovládací panel'!$C$30</f>
        <v>20.403772029087431</v>
      </c>
      <c r="F129" s="83">
        <f>'Ovládací panel'!$C$16</f>
        <v>0</v>
      </c>
      <c r="G129" s="84">
        <f t="shared" si="5"/>
        <v>0</v>
      </c>
      <c r="H129" s="75">
        <f t="shared" si="3"/>
        <v>32.934034180790967</v>
      </c>
    </row>
    <row r="130" spans="2:8" x14ac:dyDescent="0.35">
      <c r="B130" s="74">
        <v>45322</v>
      </c>
      <c r="C130" s="84">
        <f t="shared" si="4"/>
        <v>-1670.4122936911485</v>
      </c>
      <c r="D130" s="75">
        <v>38.618898587570619</v>
      </c>
      <c r="E130" s="82">
        <f>D130-'Ovládací panel'!$C$30</f>
        <v>26.088636435867084</v>
      </c>
      <c r="F130" s="83">
        <f>'Ovládací panel'!$C$16</f>
        <v>0</v>
      </c>
      <c r="G130" s="84">
        <f t="shared" si="5"/>
        <v>0</v>
      </c>
      <c r="H130" s="75">
        <f t="shared" si="3"/>
        <v>38.618898587570619</v>
      </c>
    </row>
    <row r="131" spans="2:8" x14ac:dyDescent="0.35">
      <c r="B131" s="74">
        <v>45323</v>
      </c>
      <c r="C131" s="84">
        <f t="shared" si="4"/>
        <v>-1709.2274412429376</v>
      </c>
      <c r="D131" s="75">
        <v>38.815147551789082</v>
      </c>
      <c r="E131" s="82">
        <f>D131-'Ovládací panel'!$C$30</f>
        <v>26.284885400085546</v>
      </c>
      <c r="F131" s="83">
        <f>'Ovládací panel'!$C$16</f>
        <v>0</v>
      </c>
      <c r="G131" s="84">
        <f t="shared" si="5"/>
        <v>0</v>
      </c>
      <c r="H131" s="75">
        <f t="shared" si="3"/>
        <v>38.815147551789082</v>
      </c>
    </row>
    <row r="132" spans="2:8" x14ac:dyDescent="0.35">
      <c r="B132" s="74">
        <v>45324</v>
      </c>
      <c r="C132" s="84">
        <f t="shared" si="4"/>
        <v>-1747.1793161016947</v>
      </c>
      <c r="D132" s="75">
        <v>37.951874858757066</v>
      </c>
      <c r="E132" s="82">
        <f>D132-'Ovládací panel'!$C$30</f>
        <v>25.42161270705353</v>
      </c>
      <c r="F132" s="83">
        <f>'Ovládací panel'!$C$16</f>
        <v>0</v>
      </c>
      <c r="G132" s="84">
        <f t="shared" si="5"/>
        <v>0</v>
      </c>
      <c r="H132" s="75">
        <f t="shared" si="3"/>
        <v>37.951874858757066</v>
      </c>
    </row>
    <row r="133" spans="2:8" x14ac:dyDescent="0.35">
      <c r="B133" s="74">
        <v>45325</v>
      </c>
      <c r="C133" s="84">
        <f t="shared" si="4"/>
        <v>-1783.3607595103576</v>
      </c>
      <c r="D133" s="75">
        <v>36.181443408662908</v>
      </c>
      <c r="E133" s="82">
        <f>D133-'Ovládací panel'!$C$30</f>
        <v>23.651181256959372</v>
      </c>
      <c r="F133" s="83">
        <f>'Ovládací panel'!$C$16</f>
        <v>0</v>
      </c>
      <c r="G133" s="84">
        <f t="shared" si="5"/>
        <v>0</v>
      </c>
      <c r="H133" s="75">
        <f t="shared" si="3"/>
        <v>36.181443408662908</v>
      </c>
    </row>
    <row r="134" spans="2:8" x14ac:dyDescent="0.35">
      <c r="B134" s="74">
        <v>45326</v>
      </c>
      <c r="C134" s="84">
        <f t="shared" si="4"/>
        <v>-1817.4080133709979</v>
      </c>
      <c r="D134" s="75">
        <v>34.047253860640303</v>
      </c>
      <c r="E134" s="82">
        <f>D134-'Ovládací panel'!$C$30</f>
        <v>21.516991708936768</v>
      </c>
      <c r="F134" s="83">
        <f>'Ovládací panel'!$C$16</f>
        <v>0</v>
      </c>
      <c r="G134" s="84">
        <f t="shared" si="5"/>
        <v>0</v>
      </c>
      <c r="H134" s="75">
        <f t="shared" si="3"/>
        <v>34.047253860640303</v>
      </c>
    </row>
    <row r="135" spans="2:8" x14ac:dyDescent="0.35">
      <c r="B135" s="74">
        <v>45327</v>
      </c>
      <c r="C135" s="84">
        <f t="shared" si="4"/>
        <v>-1847.9446441619584</v>
      </c>
      <c r="D135" s="75">
        <v>30.536630790960452</v>
      </c>
      <c r="E135" s="82">
        <f>D135-'Ovládací panel'!$C$30</f>
        <v>18.006368639256916</v>
      </c>
      <c r="F135" s="83">
        <f>'Ovládací panel'!$C$16</f>
        <v>0</v>
      </c>
      <c r="G135" s="84">
        <f t="shared" si="5"/>
        <v>0</v>
      </c>
      <c r="H135" s="75">
        <f t="shared" si="3"/>
        <v>30.536630790960452</v>
      </c>
    </row>
    <row r="136" spans="2:8" x14ac:dyDescent="0.35">
      <c r="B136" s="74">
        <v>45328</v>
      </c>
      <c r="C136" s="84">
        <f t="shared" si="4"/>
        <v>-1879.6228198681731</v>
      </c>
      <c r="D136" s="75">
        <v>31.678175706214695</v>
      </c>
      <c r="E136" s="82">
        <f>D136-'Ovládací panel'!$C$30</f>
        <v>19.14791355451116</v>
      </c>
      <c r="F136" s="83">
        <f>'Ovládací panel'!$C$16</f>
        <v>0</v>
      </c>
      <c r="G136" s="84">
        <f t="shared" si="5"/>
        <v>0</v>
      </c>
      <c r="H136" s="75">
        <f t="shared" si="3"/>
        <v>31.678175706214695</v>
      </c>
    </row>
    <row r="137" spans="2:8" x14ac:dyDescent="0.35">
      <c r="B137" s="74">
        <v>45329</v>
      </c>
      <c r="C137" s="84">
        <f t="shared" si="4"/>
        <v>-1916.8826137476458</v>
      </c>
      <c r="D137" s="75">
        <v>37.259793879472696</v>
      </c>
      <c r="E137" s="82">
        <f>D137-'Ovládací panel'!$C$30</f>
        <v>24.72953172776916</v>
      </c>
      <c r="F137" s="83">
        <f>'Ovládací panel'!$C$16</f>
        <v>0</v>
      </c>
      <c r="G137" s="84">
        <f t="shared" si="5"/>
        <v>0</v>
      </c>
      <c r="H137" s="75">
        <f t="shared" ref="H137:H200" si="6">IF(G137&gt;0,0,D137)</f>
        <v>37.259793879472696</v>
      </c>
    </row>
    <row r="138" spans="2:8" x14ac:dyDescent="0.35">
      <c r="B138" s="74">
        <v>45330</v>
      </c>
      <c r="C138" s="84">
        <f t="shared" ref="C138:C201" si="7">C137-D138</f>
        <v>-1951.0499344632767</v>
      </c>
      <c r="D138" s="75">
        <v>34.167320715630886</v>
      </c>
      <c r="E138" s="82">
        <f>D138-'Ovládací panel'!$C$30</f>
        <v>21.637058563927351</v>
      </c>
      <c r="F138" s="83">
        <f>'Ovládací panel'!$C$16</f>
        <v>0</v>
      </c>
      <c r="G138" s="84">
        <f t="shared" ref="G138:G201" si="8">IF(G137&lt;=0,0,G137-E138+F138)</f>
        <v>0</v>
      </c>
      <c r="H138" s="75">
        <f t="shared" si="6"/>
        <v>34.167320715630886</v>
      </c>
    </row>
    <row r="139" spans="2:8" x14ac:dyDescent="0.35">
      <c r="B139" s="74">
        <v>45331</v>
      </c>
      <c r="C139" s="84">
        <f t="shared" si="7"/>
        <v>-1983.1595434086628</v>
      </c>
      <c r="D139" s="75">
        <v>32.109608945386071</v>
      </c>
      <c r="E139" s="82">
        <f>D139-'Ovládací panel'!$C$30</f>
        <v>19.579346793682536</v>
      </c>
      <c r="F139" s="83">
        <f>'Ovládací panel'!$C$16</f>
        <v>0</v>
      </c>
      <c r="G139" s="84">
        <f t="shared" si="8"/>
        <v>0</v>
      </c>
      <c r="H139" s="75">
        <f t="shared" si="6"/>
        <v>32.109608945386071</v>
      </c>
    </row>
    <row r="140" spans="2:8" x14ac:dyDescent="0.35">
      <c r="B140" s="74">
        <v>45332</v>
      </c>
      <c r="C140" s="84">
        <f t="shared" si="7"/>
        <v>-2014.5961502824857</v>
      </c>
      <c r="D140" s="75">
        <v>31.436606873822981</v>
      </c>
      <c r="E140" s="82">
        <f>D140-'Ovládací panel'!$C$30</f>
        <v>18.906344722119446</v>
      </c>
      <c r="F140" s="83">
        <f>'Ovládací panel'!$C$16</f>
        <v>0</v>
      </c>
      <c r="G140" s="84">
        <f t="shared" si="8"/>
        <v>0</v>
      </c>
      <c r="H140" s="75">
        <f t="shared" si="6"/>
        <v>31.436606873822981</v>
      </c>
    </row>
    <row r="141" spans="2:8" x14ac:dyDescent="0.35">
      <c r="B141" s="74">
        <v>45333</v>
      </c>
      <c r="C141" s="84">
        <f t="shared" si="7"/>
        <v>-2047.9523968926553</v>
      </c>
      <c r="D141" s="75">
        <v>33.356246610169492</v>
      </c>
      <c r="E141" s="82">
        <f>D141-'Ovládací panel'!$C$30</f>
        <v>20.825984458465957</v>
      </c>
      <c r="F141" s="83">
        <f>'Ovládací panel'!$C$16</f>
        <v>0</v>
      </c>
      <c r="G141" s="84">
        <f t="shared" si="8"/>
        <v>0</v>
      </c>
      <c r="H141" s="75">
        <f t="shared" si="6"/>
        <v>33.356246610169492</v>
      </c>
    </row>
    <row r="142" spans="2:8" x14ac:dyDescent="0.35">
      <c r="B142" s="74">
        <v>45334</v>
      </c>
      <c r="C142" s="84">
        <f t="shared" si="7"/>
        <v>-2077.6741791902073</v>
      </c>
      <c r="D142" s="75">
        <v>29.721782297551787</v>
      </c>
      <c r="E142" s="82">
        <f>D142-'Ovládací panel'!$C$30</f>
        <v>17.191520145848251</v>
      </c>
      <c r="F142" s="83">
        <f>'Ovládací panel'!$C$16</f>
        <v>0</v>
      </c>
      <c r="G142" s="84">
        <f t="shared" si="8"/>
        <v>0</v>
      </c>
      <c r="H142" s="75">
        <f t="shared" si="6"/>
        <v>29.721782297551787</v>
      </c>
    </row>
    <row r="143" spans="2:8" x14ac:dyDescent="0.35">
      <c r="B143" s="74">
        <v>45335</v>
      </c>
      <c r="C143" s="84">
        <f t="shared" si="7"/>
        <v>-2108.6906538606404</v>
      </c>
      <c r="D143" s="75">
        <v>31.016474670433148</v>
      </c>
      <c r="E143" s="82">
        <f>D143-'Ovládací panel'!$C$30</f>
        <v>18.486212518729612</v>
      </c>
      <c r="F143" s="83">
        <f>'Ovládací panel'!$C$16</f>
        <v>0</v>
      </c>
      <c r="G143" s="84">
        <f t="shared" si="8"/>
        <v>0</v>
      </c>
      <c r="H143" s="75">
        <f t="shared" si="6"/>
        <v>31.016474670433148</v>
      </c>
    </row>
    <row r="144" spans="2:8" x14ac:dyDescent="0.35">
      <c r="B144" s="74">
        <v>45336</v>
      </c>
      <c r="C144" s="84">
        <f t="shared" si="7"/>
        <v>-2142.0598977401132</v>
      </c>
      <c r="D144" s="75">
        <v>33.369243879472698</v>
      </c>
      <c r="E144" s="82">
        <f>D144-'Ovládací panel'!$C$30</f>
        <v>20.838981727769163</v>
      </c>
      <c r="F144" s="83">
        <f>'Ovládací panel'!$C$16</f>
        <v>0</v>
      </c>
      <c r="G144" s="84">
        <f t="shared" si="8"/>
        <v>0</v>
      </c>
      <c r="H144" s="75">
        <f t="shared" si="6"/>
        <v>33.369243879472698</v>
      </c>
    </row>
    <row r="145" spans="2:8" x14ac:dyDescent="0.35">
      <c r="B145" s="74">
        <v>45337</v>
      </c>
      <c r="C145" s="84">
        <f t="shared" si="7"/>
        <v>-2174.5701236346517</v>
      </c>
      <c r="D145" s="75">
        <v>32.510225894538607</v>
      </c>
      <c r="E145" s="82">
        <f>D145-'Ovládací panel'!$C$30</f>
        <v>19.979963742835071</v>
      </c>
      <c r="F145" s="83">
        <f>'Ovládací panel'!$C$16</f>
        <v>0</v>
      </c>
      <c r="G145" s="84">
        <f t="shared" si="8"/>
        <v>0</v>
      </c>
      <c r="H145" s="75">
        <f t="shared" si="6"/>
        <v>32.510225894538607</v>
      </c>
    </row>
    <row r="146" spans="2:8" x14ac:dyDescent="0.35">
      <c r="B146" s="74">
        <v>45338</v>
      </c>
      <c r="C146" s="84">
        <f t="shared" si="7"/>
        <v>-2204.5341813559326</v>
      </c>
      <c r="D146" s="75">
        <v>29.964057721280607</v>
      </c>
      <c r="E146" s="82">
        <f>D146-'Ovládací panel'!$C$30</f>
        <v>17.433795569577072</v>
      </c>
      <c r="F146" s="83">
        <f>'Ovládací panel'!$C$16</f>
        <v>0</v>
      </c>
      <c r="G146" s="84">
        <f t="shared" si="8"/>
        <v>0</v>
      </c>
      <c r="H146" s="75">
        <f t="shared" si="6"/>
        <v>29.964057721280607</v>
      </c>
    </row>
    <row r="147" spans="2:8" x14ac:dyDescent="0.35">
      <c r="B147" s="74">
        <v>45339</v>
      </c>
      <c r="C147" s="84">
        <f t="shared" si="7"/>
        <v>-2234.2949370998122</v>
      </c>
      <c r="D147" s="75">
        <v>29.760755743879475</v>
      </c>
      <c r="E147" s="82">
        <f>D147-'Ovládací panel'!$C$30</f>
        <v>17.230493592175939</v>
      </c>
      <c r="F147" s="83">
        <f>'Ovládací panel'!$C$16</f>
        <v>0</v>
      </c>
      <c r="G147" s="84">
        <f t="shared" si="8"/>
        <v>0</v>
      </c>
      <c r="H147" s="75">
        <f t="shared" si="6"/>
        <v>29.760755743879475</v>
      </c>
    </row>
    <row r="148" spans="2:8" x14ac:dyDescent="0.35">
      <c r="B148" s="74">
        <v>45340</v>
      </c>
      <c r="C148" s="84">
        <f t="shared" si="7"/>
        <v>-2262.7966196798498</v>
      </c>
      <c r="D148" s="75">
        <v>28.501682580037667</v>
      </c>
      <c r="E148" s="82">
        <f>D148-'Ovládací panel'!$C$30</f>
        <v>15.971420428334131</v>
      </c>
      <c r="F148" s="83">
        <f>'Ovládací panel'!$C$16</f>
        <v>0</v>
      </c>
      <c r="G148" s="84">
        <f t="shared" si="8"/>
        <v>0</v>
      </c>
      <c r="H148" s="75">
        <f t="shared" si="6"/>
        <v>28.501682580037667</v>
      </c>
    </row>
    <row r="149" spans="2:8" x14ac:dyDescent="0.35">
      <c r="B149" s="74">
        <v>45341</v>
      </c>
      <c r="C149" s="84">
        <f t="shared" si="7"/>
        <v>-2289.4028388888892</v>
      </c>
      <c r="D149" s="75">
        <v>26.606219209039551</v>
      </c>
      <c r="E149" s="82">
        <f>D149-'Ovládací panel'!$C$30</f>
        <v>14.075957057336016</v>
      </c>
      <c r="F149" s="83">
        <f>'Ovládací panel'!$C$16</f>
        <v>0</v>
      </c>
      <c r="G149" s="84">
        <f t="shared" si="8"/>
        <v>0</v>
      </c>
      <c r="H149" s="75">
        <f t="shared" si="6"/>
        <v>26.606219209039551</v>
      </c>
    </row>
    <row r="150" spans="2:8" x14ac:dyDescent="0.35">
      <c r="B150" s="74">
        <v>45342</v>
      </c>
      <c r="C150" s="84">
        <f t="shared" si="7"/>
        <v>-2317.0581658192095</v>
      </c>
      <c r="D150" s="75">
        <v>27.655326930320154</v>
      </c>
      <c r="E150" s="82">
        <f>D150-'Ovládací panel'!$C$30</f>
        <v>15.125064778616618</v>
      </c>
      <c r="F150" s="83">
        <f>'Ovládací panel'!$C$16</f>
        <v>0</v>
      </c>
      <c r="G150" s="84">
        <f t="shared" si="8"/>
        <v>0</v>
      </c>
      <c r="H150" s="75">
        <f t="shared" si="6"/>
        <v>27.655326930320154</v>
      </c>
    </row>
    <row r="151" spans="2:8" x14ac:dyDescent="0.35">
      <c r="B151" s="74">
        <v>45343</v>
      </c>
      <c r="C151" s="84">
        <f t="shared" si="7"/>
        <v>-2347.8422479284372</v>
      </c>
      <c r="D151" s="75">
        <v>30.784082109227874</v>
      </c>
      <c r="E151" s="82">
        <f>D151-'Ovládací panel'!$C$30</f>
        <v>18.253819957524339</v>
      </c>
      <c r="F151" s="83">
        <f>'Ovládací panel'!$C$16</f>
        <v>0</v>
      </c>
      <c r="G151" s="84">
        <f t="shared" si="8"/>
        <v>0</v>
      </c>
      <c r="H151" s="75">
        <f t="shared" si="6"/>
        <v>30.784082109227874</v>
      </c>
    </row>
    <row r="152" spans="2:8" x14ac:dyDescent="0.35">
      <c r="B152" s="74">
        <v>45344</v>
      </c>
      <c r="C152" s="84">
        <f t="shared" si="7"/>
        <v>-2379.4895199623356</v>
      </c>
      <c r="D152" s="75">
        <v>31.647272033898304</v>
      </c>
      <c r="E152" s="82">
        <f>D152-'Ovládací panel'!$C$30</f>
        <v>19.117009882194768</v>
      </c>
      <c r="F152" s="83">
        <f>'Ovládací panel'!$C$16</f>
        <v>0</v>
      </c>
      <c r="G152" s="84">
        <f t="shared" si="8"/>
        <v>0</v>
      </c>
      <c r="H152" s="75">
        <f t="shared" si="6"/>
        <v>31.647272033898304</v>
      </c>
    </row>
    <row r="153" spans="2:8" x14ac:dyDescent="0.35">
      <c r="B153" s="74">
        <v>45345</v>
      </c>
      <c r="C153" s="84">
        <f t="shared" si="7"/>
        <v>-2410.2496360640307</v>
      </c>
      <c r="D153" s="75">
        <v>30.760116101694919</v>
      </c>
      <c r="E153" s="82">
        <f>D153-'Ovládací panel'!$C$30</f>
        <v>18.229853949991384</v>
      </c>
      <c r="F153" s="83">
        <f>'Ovládací panel'!$C$16</f>
        <v>0</v>
      </c>
      <c r="G153" s="84">
        <f t="shared" si="8"/>
        <v>0</v>
      </c>
      <c r="H153" s="75">
        <f t="shared" si="6"/>
        <v>30.760116101694919</v>
      </c>
    </row>
    <row r="154" spans="2:8" x14ac:dyDescent="0.35">
      <c r="B154" s="74">
        <v>45346</v>
      </c>
      <c r="C154" s="84">
        <f t="shared" si="7"/>
        <v>-2439.933146327684</v>
      </c>
      <c r="D154" s="75">
        <v>29.683510263653485</v>
      </c>
      <c r="E154" s="82">
        <f>D154-'Ovládací panel'!$C$30</f>
        <v>17.153248111949949</v>
      </c>
      <c r="F154" s="83">
        <f>'Ovládací panel'!$C$16</f>
        <v>0</v>
      </c>
      <c r="G154" s="84">
        <f t="shared" si="8"/>
        <v>0</v>
      </c>
      <c r="H154" s="75">
        <f t="shared" si="6"/>
        <v>29.683510263653485</v>
      </c>
    </row>
    <row r="155" spans="2:8" x14ac:dyDescent="0.35">
      <c r="B155" s="74">
        <v>45347</v>
      </c>
      <c r="C155" s="84">
        <f t="shared" si="7"/>
        <v>-2470.4781834274954</v>
      </c>
      <c r="D155" s="75">
        <v>30.545037099811676</v>
      </c>
      <c r="E155" s="82">
        <f>D155-'Ovládací panel'!$C$30</f>
        <v>18.014774948108141</v>
      </c>
      <c r="F155" s="83">
        <f>'Ovládací panel'!$C$16</f>
        <v>0</v>
      </c>
      <c r="G155" s="84">
        <f t="shared" si="8"/>
        <v>0</v>
      </c>
      <c r="H155" s="75">
        <f t="shared" si="6"/>
        <v>30.545037099811676</v>
      </c>
    </row>
    <row r="156" spans="2:8" x14ac:dyDescent="0.35">
      <c r="B156" s="74">
        <v>45348</v>
      </c>
      <c r="C156" s="84">
        <f t="shared" si="7"/>
        <v>-2499.7708394538608</v>
      </c>
      <c r="D156" s="75">
        <v>29.29265602636535</v>
      </c>
      <c r="E156" s="82">
        <f>D156-'Ovládací panel'!$C$30</f>
        <v>16.762393874661814</v>
      </c>
      <c r="F156" s="83">
        <f>'Ovládací panel'!$C$16</f>
        <v>0</v>
      </c>
      <c r="G156" s="84">
        <f t="shared" si="8"/>
        <v>0</v>
      </c>
      <c r="H156" s="75">
        <f t="shared" si="6"/>
        <v>29.29265602636535</v>
      </c>
    </row>
    <row r="157" spans="2:8" x14ac:dyDescent="0.35">
      <c r="B157" s="74">
        <v>45349</v>
      </c>
      <c r="C157" s="84">
        <f t="shared" si="7"/>
        <v>-2530.4208483050847</v>
      </c>
      <c r="D157" s="75">
        <v>30.650008851224104</v>
      </c>
      <c r="E157" s="82">
        <f>D157-'Ovládací panel'!$C$30</f>
        <v>18.119746699520569</v>
      </c>
      <c r="F157" s="83">
        <f>'Ovládací panel'!$C$16</f>
        <v>0</v>
      </c>
      <c r="G157" s="84">
        <f t="shared" si="8"/>
        <v>0</v>
      </c>
      <c r="H157" s="75">
        <f t="shared" si="6"/>
        <v>30.650008851224104</v>
      </c>
    </row>
    <row r="158" spans="2:8" x14ac:dyDescent="0.35">
      <c r="B158" s="74">
        <v>45350</v>
      </c>
      <c r="C158" s="84">
        <f t="shared" si="7"/>
        <v>-2566.1594051789079</v>
      </c>
      <c r="D158" s="75">
        <v>35.738556873822979</v>
      </c>
      <c r="E158" s="82">
        <f>D158-'Ovládací panel'!$C$30</f>
        <v>23.208294722119444</v>
      </c>
      <c r="F158" s="83">
        <f>'Ovládací panel'!$C$16</f>
        <v>0</v>
      </c>
      <c r="G158" s="84">
        <f t="shared" si="8"/>
        <v>0</v>
      </c>
      <c r="H158" s="75">
        <f t="shared" si="6"/>
        <v>35.738556873822979</v>
      </c>
    </row>
    <row r="159" spans="2:8" x14ac:dyDescent="0.35">
      <c r="B159" s="74">
        <v>45351</v>
      </c>
      <c r="C159" s="84">
        <f t="shared" si="7"/>
        <v>-2605.2043337099813</v>
      </c>
      <c r="D159" s="75">
        <v>39.044928531073445</v>
      </c>
      <c r="E159" s="82">
        <f>D159-'Ovládací panel'!$C$30</f>
        <v>26.51466637936991</v>
      </c>
      <c r="F159" s="83">
        <f>'Ovládací panel'!$C$16</f>
        <v>0</v>
      </c>
      <c r="G159" s="84">
        <f t="shared" si="8"/>
        <v>0</v>
      </c>
      <c r="H159" s="75">
        <f t="shared" si="6"/>
        <v>39.044928531073445</v>
      </c>
    </row>
    <row r="160" spans="2:8" x14ac:dyDescent="0.35">
      <c r="B160" s="74">
        <v>45352</v>
      </c>
      <c r="C160" s="84">
        <f t="shared" si="7"/>
        <v>-2642.2368057438794</v>
      </c>
      <c r="D160" s="75">
        <v>37.032472033898308</v>
      </c>
      <c r="E160" s="82">
        <f>D160-'Ovládací panel'!$C$30</f>
        <v>24.502209882194773</v>
      </c>
      <c r="F160" s="83">
        <f>'Ovládací panel'!$C$16</f>
        <v>0</v>
      </c>
      <c r="G160" s="84">
        <f t="shared" si="8"/>
        <v>0</v>
      </c>
      <c r="H160" s="75">
        <f t="shared" si="6"/>
        <v>37.032472033898308</v>
      </c>
    </row>
    <row r="161" spans="2:8" x14ac:dyDescent="0.35">
      <c r="B161" s="74">
        <v>45353</v>
      </c>
      <c r="C161" s="84">
        <f t="shared" si="7"/>
        <v>-2679.8780490583804</v>
      </c>
      <c r="D161" s="75">
        <v>37.641243314500947</v>
      </c>
      <c r="E161" s="82">
        <f>D161-'Ovládací panel'!$C$30</f>
        <v>25.110981162797412</v>
      </c>
      <c r="F161" s="83">
        <f>'Ovládací panel'!$C$16</f>
        <v>0</v>
      </c>
      <c r="G161" s="84">
        <f t="shared" si="8"/>
        <v>0</v>
      </c>
      <c r="H161" s="75">
        <f t="shared" si="6"/>
        <v>37.641243314500947</v>
      </c>
    </row>
    <row r="162" spans="2:8" x14ac:dyDescent="0.35">
      <c r="B162" s="74">
        <v>45354</v>
      </c>
      <c r="C162" s="84">
        <f t="shared" si="7"/>
        <v>-2717.5450602636533</v>
      </c>
      <c r="D162" s="75">
        <v>37.66701120527307</v>
      </c>
      <c r="E162" s="82">
        <f>D162-'Ovládací panel'!$C$30</f>
        <v>25.136749053569535</v>
      </c>
      <c r="F162" s="83">
        <f>'Ovládací panel'!$C$16</f>
        <v>0</v>
      </c>
      <c r="G162" s="84">
        <f t="shared" si="8"/>
        <v>0</v>
      </c>
      <c r="H162" s="75">
        <f t="shared" si="6"/>
        <v>37.66701120527307</v>
      </c>
    </row>
    <row r="163" spans="2:8" x14ac:dyDescent="0.35">
      <c r="B163" s="74">
        <v>45355</v>
      </c>
      <c r="C163" s="84">
        <f t="shared" si="7"/>
        <v>-2749.9364193973634</v>
      </c>
      <c r="D163" s="75">
        <v>32.391359133709983</v>
      </c>
      <c r="E163" s="82">
        <f>D163-'Ovládací panel'!$C$30</f>
        <v>19.861096982006448</v>
      </c>
      <c r="F163" s="83">
        <f>'Ovládací panel'!$C$16</f>
        <v>0</v>
      </c>
      <c r="G163" s="84">
        <f t="shared" si="8"/>
        <v>0</v>
      </c>
      <c r="H163" s="75">
        <f t="shared" si="6"/>
        <v>32.391359133709983</v>
      </c>
    </row>
    <row r="164" spans="2:8" x14ac:dyDescent="0.35">
      <c r="B164" s="74">
        <v>45356</v>
      </c>
      <c r="C164" s="84">
        <f t="shared" si="7"/>
        <v>-2784.7778491525423</v>
      </c>
      <c r="D164" s="75">
        <v>34.841429755178915</v>
      </c>
      <c r="E164" s="82">
        <f>D164-'Ovládací panel'!$C$30</f>
        <v>22.311167603475379</v>
      </c>
      <c r="F164" s="83">
        <f>'Ovládací panel'!$C$16</f>
        <v>0</v>
      </c>
      <c r="G164" s="84">
        <f t="shared" si="8"/>
        <v>0</v>
      </c>
      <c r="H164" s="75">
        <f t="shared" si="6"/>
        <v>34.841429755178915</v>
      </c>
    </row>
    <row r="165" spans="2:8" x14ac:dyDescent="0.35">
      <c r="B165" s="74">
        <v>45357</v>
      </c>
      <c r="C165" s="84">
        <f t="shared" si="7"/>
        <v>-2824.4543917137476</v>
      </c>
      <c r="D165" s="75">
        <v>39.676542561205274</v>
      </c>
      <c r="E165" s="82">
        <f>D165-'Ovládací panel'!$C$30</f>
        <v>27.146280409501738</v>
      </c>
      <c r="F165" s="83">
        <f>'Ovládací panel'!$C$16</f>
        <v>0</v>
      </c>
      <c r="G165" s="84">
        <f t="shared" si="8"/>
        <v>0</v>
      </c>
      <c r="H165" s="75">
        <f t="shared" si="6"/>
        <v>39.676542561205274</v>
      </c>
    </row>
    <row r="166" spans="2:8" x14ac:dyDescent="0.35">
      <c r="B166" s="74">
        <v>45358</v>
      </c>
      <c r="C166" s="84">
        <f t="shared" si="7"/>
        <v>-2860.5506095103578</v>
      </c>
      <c r="D166" s="75">
        <v>36.096217796610176</v>
      </c>
      <c r="E166" s="82">
        <f>D166-'Ovládací panel'!$C$30</f>
        <v>23.565955644906641</v>
      </c>
      <c r="F166" s="83">
        <f>'Ovládací panel'!$C$16</f>
        <v>0</v>
      </c>
      <c r="G166" s="84">
        <f t="shared" si="8"/>
        <v>0</v>
      </c>
      <c r="H166" s="75">
        <f t="shared" si="6"/>
        <v>36.096217796610176</v>
      </c>
    </row>
    <row r="167" spans="2:8" x14ac:dyDescent="0.35">
      <c r="B167" s="74">
        <v>45359</v>
      </c>
      <c r="C167" s="84">
        <f t="shared" si="7"/>
        <v>-2894.95855913371</v>
      </c>
      <c r="D167" s="75">
        <v>34.407949623352167</v>
      </c>
      <c r="E167" s="82">
        <f>D167-'Ovládací panel'!$C$30</f>
        <v>21.877687471648631</v>
      </c>
      <c r="F167" s="83">
        <f>'Ovládací panel'!$C$16</f>
        <v>0</v>
      </c>
      <c r="G167" s="84">
        <f t="shared" si="8"/>
        <v>0</v>
      </c>
      <c r="H167" s="75">
        <f t="shared" si="6"/>
        <v>34.407949623352167</v>
      </c>
    </row>
    <row r="168" spans="2:8" x14ac:dyDescent="0.35">
      <c r="B168" s="74">
        <v>45360</v>
      </c>
      <c r="C168" s="84">
        <f t="shared" si="7"/>
        <v>-2928.3845527306967</v>
      </c>
      <c r="D168" s="75">
        <v>33.425993596986821</v>
      </c>
      <c r="E168" s="82">
        <f>D168-'Ovládací panel'!$C$30</f>
        <v>20.895731445283285</v>
      </c>
      <c r="F168" s="83">
        <f>'Ovládací panel'!$C$16</f>
        <v>0</v>
      </c>
      <c r="G168" s="84">
        <f t="shared" si="8"/>
        <v>0</v>
      </c>
      <c r="H168" s="75">
        <f t="shared" si="6"/>
        <v>33.425993596986821</v>
      </c>
    </row>
    <row r="169" spans="2:8" x14ac:dyDescent="0.35">
      <c r="B169" s="74">
        <v>45361</v>
      </c>
      <c r="C169" s="84">
        <f t="shared" si="7"/>
        <v>-2961.8865328625234</v>
      </c>
      <c r="D169" s="75">
        <v>33.501980131826741</v>
      </c>
      <c r="E169" s="82">
        <f>D169-'Ovládací panel'!$C$30</f>
        <v>20.971717980123206</v>
      </c>
      <c r="F169" s="83">
        <f>'Ovládací panel'!$C$16</f>
        <v>0</v>
      </c>
      <c r="G169" s="84">
        <f t="shared" si="8"/>
        <v>0</v>
      </c>
      <c r="H169" s="75">
        <f t="shared" si="6"/>
        <v>33.501980131826741</v>
      </c>
    </row>
    <row r="170" spans="2:8" x14ac:dyDescent="0.35">
      <c r="B170" s="74">
        <v>45362</v>
      </c>
      <c r="C170" s="84">
        <f t="shared" si="7"/>
        <v>-2991.7995148775894</v>
      </c>
      <c r="D170" s="75">
        <v>29.912982015065918</v>
      </c>
      <c r="E170" s="82">
        <f>D170-'Ovládací panel'!$C$30</f>
        <v>17.382719863362382</v>
      </c>
      <c r="F170" s="83">
        <f>'Ovládací panel'!$C$16</f>
        <v>0</v>
      </c>
      <c r="G170" s="84">
        <f t="shared" si="8"/>
        <v>0</v>
      </c>
      <c r="H170" s="75">
        <f t="shared" si="6"/>
        <v>29.912982015065918</v>
      </c>
    </row>
    <row r="171" spans="2:8" x14ac:dyDescent="0.35">
      <c r="B171" s="74">
        <v>45363</v>
      </c>
      <c r="C171" s="84">
        <f t="shared" si="7"/>
        <v>-3021.1710182674201</v>
      </c>
      <c r="D171" s="75">
        <v>29.371503389830508</v>
      </c>
      <c r="E171" s="82">
        <f>D171-'Ovládací panel'!$C$30</f>
        <v>16.841241238126972</v>
      </c>
      <c r="F171" s="83">
        <f>'Ovládací panel'!$C$16</f>
        <v>0</v>
      </c>
      <c r="G171" s="84">
        <f t="shared" si="8"/>
        <v>0</v>
      </c>
      <c r="H171" s="75">
        <f t="shared" si="6"/>
        <v>29.371503389830508</v>
      </c>
    </row>
    <row r="172" spans="2:8" x14ac:dyDescent="0.35">
      <c r="B172" s="74">
        <v>45364</v>
      </c>
      <c r="C172" s="84">
        <f t="shared" si="7"/>
        <v>-3054.0925366290021</v>
      </c>
      <c r="D172" s="75">
        <v>32.921518361581924</v>
      </c>
      <c r="E172" s="82">
        <f>D172-'Ovládací panel'!$C$30</f>
        <v>20.391256209878389</v>
      </c>
      <c r="F172" s="83">
        <f>'Ovládací panel'!$C$16</f>
        <v>0</v>
      </c>
      <c r="G172" s="84">
        <f t="shared" si="8"/>
        <v>0</v>
      </c>
      <c r="H172" s="75">
        <f t="shared" si="6"/>
        <v>32.921518361581924</v>
      </c>
    </row>
    <row r="173" spans="2:8" x14ac:dyDescent="0.35">
      <c r="B173" s="74">
        <v>45365</v>
      </c>
      <c r="C173" s="84">
        <f t="shared" si="7"/>
        <v>-3085.0651325800377</v>
      </c>
      <c r="D173" s="75">
        <v>30.972595951035782</v>
      </c>
      <c r="E173" s="82">
        <f>D173-'Ovládací panel'!$C$30</f>
        <v>18.442333799332246</v>
      </c>
      <c r="F173" s="83">
        <f>'Ovládací panel'!$C$16</f>
        <v>0</v>
      </c>
      <c r="G173" s="84">
        <f t="shared" si="8"/>
        <v>0</v>
      </c>
      <c r="H173" s="75">
        <f t="shared" si="6"/>
        <v>30.972595951035782</v>
      </c>
    </row>
    <row r="174" spans="2:8" x14ac:dyDescent="0.35">
      <c r="B174" s="74">
        <v>45366</v>
      </c>
      <c r="C174" s="84">
        <f t="shared" si="7"/>
        <v>-3114.9168744821091</v>
      </c>
      <c r="D174" s="75">
        <v>29.851741902071566</v>
      </c>
      <c r="E174" s="82">
        <f>D174-'Ovládací panel'!$C$30</f>
        <v>17.321479750368031</v>
      </c>
      <c r="F174" s="83">
        <f>'Ovládací panel'!$C$16</f>
        <v>0</v>
      </c>
      <c r="G174" s="84">
        <f t="shared" si="8"/>
        <v>0</v>
      </c>
      <c r="H174" s="75">
        <f t="shared" si="6"/>
        <v>29.851741902071566</v>
      </c>
    </row>
    <row r="175" spans="2:8" x14ac:dyDescent="0.35">
      <c r="B175" s="74">
        <v>45367</v>
      </c>
      <c r="C175" s="84">
        <f t="shared" si="7"/>
        <v>-3144.9200039548023</v>
      </c>
      <c r="D175" s="75">
        <v>30.003129472693033</v>
      </c>
      <c r="E175" s="82">
        <f>D175-'Ovládací panel'!$C$30</f>
        <v>17.472867320989497</v>
      </c>
      <c r="F175" s="83">
        <f>'Ovládací panel'!$C$16</f>
        <v>0</v>
      </c>
      <c r="G175" s="84">
        <f t="shared" si="8"/>
        <v>0</v>
      </c>
      <c r="H175" s="75">
        <f t="shared" si="6"/>
        <v>30.003129472693033</v>
      </c>
    </row>
    <row r="176" spans="2:8" x14ac:dyDescent="0.35">
      <c r="B176" s="74">
        <v>45368</v>
      </c>
      <c r="C176" s="84">
        <f t="shared" si="7"/>
        <v>-3173.0463056497174</v>
      </c>
      <c r="D176" s="75">
        <v>28.126301694915259</v>
      </c>
      <c r="E176" s="82">
        <f>D176-'Ovládací panel'!$C$30</f>
        <v>15.596039543211724</v>
      </c>
      <c r="F176" s="83">
        <f>'Ovládací panel'!$C$16</f>
        <v>0</v>
      </c>
      <c r="G176" s="84">
        <f t="shared" si="8"/>
        <v>0</v>
      </c>
      <c r="H176" s="75">
        <f t="shared" si="6"/>
        <v>28.126301694915259</v>
      </c>
    </row>
    <row r="177" spans="2:8" x14ac:dyDescent="0.35">
      <c r="B177" s="74">
        <v>45369</v>
      </c>
      <c r="C177" s="84">
        <f t="shared" si="7"/>
        <v>-3198.5329212806023</v>
      </c>
      <c r="D177" s="75">
        <v>25.486615630885122</v>
      </c>
      <c r="E177" s="82">
        <f>D177-'Ovládací panel'!$C$30</f>
        <v>12.956353479181587</v>
      </c>
      <c r="F177" s="83">
        <f>'Ovládací panel'!$C$16</f>
        <v>0</v>
      </c>
      <c r="G177" s="84">
        <f t="shared" si="8"/>
        <v>0</v>
      </c>
      <c r="H177" s="75">
        <f t="shared" si="6"/>
        <v>25.486615630885122</v>
      </c>
    </row>
    <row r="178" spans="2:8" x14ac:dyDescent="0.35">
      <c r="B178" s="74">
        <v>45370</v>
      </c>
      <c r="C178" s="84">
        <f t="shared" si="7"/>
        <v>-3225.6062107344628</v>
      </c>
      <c r="D178" s="75">
        <v>27.073289453860642</v>
      </c>
      <c r="E178" s="82">
        <f>D178-'Ovládací panel'!$C$30</f>
        <v>14.543027302157107</v>
      </c>
      <c r="F178" s="83">
        <f>'Ovládací panel'!$C$16</f>
        <v>0</v>
      </c>
      <c r="G178" s="84">
        <f t="shared" si="8"/>
        <v>0</v>
      </c>
      <c r="H178" s="75">
        <f t="shared" si="6"/>
        <v>27.073289453860642</v>
      </c>
    </row>
    <row r="179" spans="2:8" x14ac:dyDescent="0.35">
      <c r="B179" s="74">
        <v>45371</v>
      </c>
      <c r="C179" s="84">
        <f t="shared" si="7"/>
        <v>-3256.7334686440672</v>
      </c>
      <c r="D179" s="75">
        <v>31.127257909604523</v>
      </c>
      <c r="E179" s="82">
        <f>D179-'Ovládací panel'!$C$30</f>
        <v>18.596995757900988</v>
      </c>
      <c r="F179" s="83">
        <f>'Ovládací panel'!$C$16</f>
        <v>0</v>
      </c>
      <c r="G179" s="84">
        <f t="shared" si="8"/>
        <v>0</v>
      </c>
      <c r="H179" s="75">
        <f t="shared" si="6"/>
        <v>31.127257909604523</v>
      </c>
    </row>
    <row r="180" spans="2:8" x14ac:dyDescent="0.35">
      <c r="B180" s="74">
        <v>45372</v>
      </c>
      <c r="C180" s="84">
        <f t="shared" si="7"/>
        <v>-3285.3955983050841</v>
      </c>
      <c r="D180" s="75">
        <v>28.662129661016948</v>
      </c>
      <c r="E180" s="82">
        <f>D180-'Ovládací panel'!$C$30</f>
        <v>16.131867509313413</v>
      </c>
      <c r="F180" s="83">
        <f>'Ovládací panel'!$C$16</f>
        <v>0</v>
      </c>
      <c r="G180" s="84">
        <f t="shared" si="8"/>
        <v>0</v>
      </c>
      <c r="H180" s="75">
        <f t="shared" si="6"/>
        <v>28.662129661016948</v>
      </c>
    </row>
    <row r="181" spans="2:8" x14ac:dyDescent="0.35">
      <c r="B181" s="74">
        <v>45373</v>
      </c>
      <c r="C181" s="84">
        <f t="shared" si="7"/>
        <v>-3311.6824813559315</v>
      </c>
      <c r="D181" s="75">
        <v>26.286883050847457</v>
      </c>
      <c r="E181" s="82">
        <f>D181-'Ovládací panel'!$C$30</f>
        <v>13.756620899143922</v>
      </c>
      <c r="F181" s="83">
        <f>'Ovládací panel'!$C$16</f>
        <v>0</v>
      </c>
      <c r="G181" s="84">
        <f t="shared" si="8"/>
        <v>0</v>
      </c>
      <c r="H181" s="75">
        <f t="shared" si="6"/>
        <v>26.286883050847457</v>
      </c>
    </row>
    <row r="182" spans="2:8" x14ac:dyDescent="0.35">
      <c r="B182" s="74">
        <v>45374</v>
      </c>
      <c r="C182" s="84">
        <f t="shared" si="7"/>
        <v>-3337.2606547080973</v>
      </c>
      <c r="D182" s="75">
        <v>25.578173352165727</v>
      </c>
      <c r="E182" s="82">
        <f>D182-'Ovládací panel'!$C$30</f>
        <v>13.047911200462192</v>
      </c>
      <c r="F182" s="83">
        <f>'Ovládací panel'!$C$16</f>
        <v>0</v>
      </c>
      <c r="G182" s="84">
        <f t="shared" si="8"/>
        <v>0</v>
      </c>
      <c r="H182" s="75">
        <f t="shared" si="6"/>
        <v>25.578173352165727</v>
      </c>
    </row>
    <row r="183" spans="2:8" x14ac:dyDescent="0.35">
      <c r="B183" s="74">
        <v>45375</v>
      </c>
      <c r="C183" s="84">
        <f t="shared" si="7"/>
        <v>-3360.6136974576266</v>
      </c>
      <c r="D183" s="75">
        <v>23.353042749529191</v>
      </c>
      <c r="E183" s="82">
        <f>D183-'Ovládací panel'!$C$30</f>
        <v>10.822780597825655</v>
      </c>
      <c r="F183" s="83">
        <f>'Ovládací panel'!$C$16</f>
        <v>0</v>
      </c>
      <c r="G183" s="84">
        <f t="shared" si="8"/>
        <v>0</v>
      </c>
      <c r="H183" s="75">
        <f t="shared" si="6"/>
        <v>23.353042749529191</v>
      </c>
    </row>
    <row r="184" spans="2:8" x14ac:dyDescent="0.35">
      <c r="B184" s="74">
        <v>45376</v>
      </c>
      <c r="C184" s="84">
        <f t="shared" si="7"/>
        <v>-3378.1028967043308</v>
      </c>
      <c r="D184" s="75">
        <v>17.489199246704334</v>
      </c>
      <c r="E184" s="82">
        <f>D184-'Ovládací panel'!$C$30</f>
        <v>4.9589370950007989</v>
      </c>
      <c r="F184" s="83">
        <f>'Ovládací panel'!$C$16</f>
        <v>0</v>
      </c>
      <c r="G184" s="84">
        <f t="shared" si="8"/>
        <v>0</v>
      </c>
      <c r="H184" s="75">
        <f t="shared" si="6"/>
        <v>17.489199246704334</v>
      </c>
    </row>
    <row r="185" spans="2:8" x14ac:dyDescent="0.35">
      <c r="B185" s="74">
        <v>45377</v>
      </c>
      <c r="C185" s="84">
        <f t="shared" si="7"/>
        <v>-3398.153616666666</v>
      </c>
      <c r="D185" s="75">
        <v>20.050719962335219</v>
      </c>
      <c r="E185" s="82">
        <f>D185-'Ovládací panel'!$C$30</f>
        <v>7.5204578106316831</v>
      </c>
      <c r="F185" s="83">
        <f>'Ovládací panel'!$C$16</f>
        <v>0</v>
      </c>
      <c r="G185" s="84">
        <f t="shared" si="8"/>
        <v>0</v>
      </c>
      <c r="H185" s="75">
        <f t="shared" si="6"/>
        <v>20.050719962335219</v>
      </c>
    </row>
    <row r="186" spans="2:8" x14ac:dyDescent="0.35">
      <c r="B186" s="74">
        <v>45378</v>
      </c>
      <c r="C186" s="84">
        <f t="shared" si="7"/>
        <v>-3420.155676365348</v>
      </c>
      <c r="D186" s="75">
        <v>22.002059698681737</v>
      </c>
      <c r="E186" s="82">
        <f>D186-'Ovládací panel'!$C$30</f>
        <v>9.4717975469782019</v>
      </c>
      <c r="F186" s="83">
        <f>'Ovládací panel'!$C$16</f>
        <v>0</v>
      </c>
      <c r="G186" s="84">
        <f t="shared" si="8"/>
        <v>0</v>
      </c>
      <c r="H186" s="75">
        <f t="shared" si="6"/>
        <v>22.002059698681737</v>
      </c>
    </row>
    <row r="187" spans="2:8" x14ac:dyDescent="0.35">
      <c r="B187" s="74">
        <v>45379</v>
      </c>
      <c r="C187" s="84">
        <f t="shared" si="7"/>
        <v>-3443.8225012241051</v>
      </c>
      <c r="D187" s="75">
        <v>23.666824858757064</v>
      </c>
      <c r="E187" s="82">
        <f>D187-'Ovládací panel'!$C$30</f>
        <v>11.136562707053528</v>
      </c>
      <c r="F187" s="83">
        <f>'Ovládací panel'!$C$16</f>
        <v>0</v>
      </c>
      <c r="G187" s="84">
        <f t="shared" si="8"/>
        <v>0</v>
      </c>
      <c r="H187" s="75">
        <f t="shared" si="6"/>
        <v>23.666824858757064</v>
      </c>
    </row>
    <row r="188" spans="2:8" x14ac:dyDescent="0.35">
      <c r="B188" s="74">
        <v>45380</v>
      </c>
      <c r="C188" s="84">
        <f t="shared" si="7"/>
        <v>-3469.6266446327681</v>
      </c>
      <c r="D188" s="75">
        <v>25.804143408662906</v>
      </c>
      <c r="E188" s="82">
        <f>D188-'Ovládací panel'!$C$30</f>
        <v>13.27388125695937</v>
      </c>
      <c r="F188" s="83">
        <f>'Ovládací panel'!$C$16</f>
        <v>0</v>
      </c>
      <c r="G188" s="84">
        <f t="shared" si="8"/>
        <v>0</v>
      </c>
      <c r="H188" s="75">
        <f t="shared" si="6"/>
        <v>25.804143408662906</v>
      </c>
    </row>
    <row r="189" spans="2:8" x14ac:dyDescent="0.35">
      <c r="B189" s="74">
        <v>45381</v>
      </c>
      <c r="C189" s="84">
        <f t="shared" si="7"/>
        <v>-3497.2236183615819</v>
      </c>
      <c r="D189" s="75">
        <v>27.596973728813559</v>
      </c>
      <c r="E189" s="82">
        <f>D189-'Ovládací panel'!$C$30</f>
        <v>15.066711577110024</v>
      </c>
      <c r="F189" s="83">
        <f>'Ovládací panel'!$C$16</f>
        <v>0</v>
      </c>
      <c r="G189" s="84">
        <f t="shared" si="8"/>
        <v>0</v>
      </c>
      <c r="H189" s="75">
        <f t="shared" si="6"/>
        <v>27.596973728813559</v>
      </c>
    </row>
    <row r="190" spans="2:8" x14ac:dyDescent="0.35">
      <c r="B190" s="74">
        <v>45382</v>
      </c>
      <c r="C190" s="84">
        <f t="shared" si="7"/>
        <v>-3517.9505903013182</v>
      </c>
      <c r="D190" s="75">
        <v>20.726971939736348</v>
      </c>
      <c r="E190" s="82">
        <f>D190-'Ovládací panel'!$C$30</f>
        <v>8.1967097880328126</v>
      </c>
      <c r="F190" s="83">
        <f>'Ovládací panel'!$C$16</f>
        <v>0</v>
      </c>
      <c r="G190" s="84">
        <f t="shared" si="8"/>
        <v>0</v>
      </c>
      <c r="H190" s="75">
        <f t="shared" si="6"/>
        <v>20.726971939736348</v>
      </c>
    </row>
    <row r="191" spans="2:8" x14ac:dyDescent="0.35">
      <c r="B191" s="74">
        <v>45383</v>
      </c>
      <c r="C191" s="84">
        <f t="shared" si="7"/>
        <v>-3539.6009874764595</v>
      </c>
      <c r="D191" s="75">
        <v>21.650397175141244</v>
      </c>
      <c r="E191" s="82">
        <f>D191-'Ovládací panel'!$C$30</f>
        <v>9.1201350234377081</v>
      </c>
      <c r="F191" s="83">
        <f>'Ovládací panel'!$C$16</f>
        <v>0</v>
      </c>
      <c r="G191" s="84">
        <f t="shared" si="8"/>
        <v>0</v>
      </c>
      <c r="H191" s="75">
        <f t="shared" si="6"/>
        <v>21.650397175141244</v>
      </c>
    </row>
    <row r="192" spans="2:8" x14ac:dyDescent="0.35">
      <c r="B192" s="74">
        <v>45384</v>
      </c>
      <c r="C192" s="84">
        <f t="shared" si="7"/>
        <v>-3563.9516545197739</v>
      </c>
      <c r="D192" s="75">
        <v>24.350667043314505</v>
      </c>
      <c r="E192" s="82">
        <f>D192-'Ovládací panel'!$C$30</f>
        <v>11.82040489161097</v>
      </c>
      <c r="F192" s="83">
        <f>'Ovládací panel'!$C$16</f>
        <v>0</v>
      </c>
      <c r="G192" s="84">
        <f t="shared" si="8"/>
        <v>0</v>
      </c>
      <c r="H192" s="75">
        <f t="shared" si="6"/>
        <v>24.350667043314505</v>
      </c>
    </row>
    <row r="193" spans="2:8" x14ac:dyDescent="0.35">
      <c r="B193" s="74">
        <v>45385</v>
      </c>
      <c r="C193" s="84">
        <f t="shared" si="7"/>
        <v>-3588.1229224105459</v>
      </c>
      <c r="D193" s="75">
        <v>24.171267890772128</v>
      </c>
      <c r="E193" s="82">
        <f>D193-'Ovládací panel'!$C$30</f>
        <v>11.641005739068593</v>
      </c>
      <c r="F193" s="83">
        <f>'Ovládací panel'!$C$16</f>
        <v>0</v>
      </c>
      <c r="G193" s="84">
        <f t="shared" si="8"/>
        <v>0</v>
      </c>
      <c r="H193" s="75">
        <f t="shared" si="6"/>
        <v>24.171267890772128</v>
      </c>
    </row>
    <row r="194" spans="2:8" x14ac:dyDescent="0.35">
      <c r="B194" s="74">
        <v>45386</v>
      </c>
      <c r="C194" s="84">
        <f t="shared" si="7"/>
        <v>-3615.4530743879473</v>
      </c>
      <c r="D194" s="75">
        <v>27.33015197740113</v>
      </c>
      <c r="E194" s="82">
        <f>D194-'Ovládací panel'!$C$30</f>
        <v>14.799889825697594</v>
      </c>
      <c r="F194" s="83">
        <f>'Ovládací panel'!$C$16</f>
        <v>0</v>
      </c>
      <c r="G194" s="84">
        <f t="shared" si="8"/>
        <v>0</v>
      </c>
      <c r="H194" s="75">
        <f t="shared" si="6"/>
        <v>27.33015197740113</v>
      </c>
    </row>
    <row r="195" spans="2:8" x14ac:dyDescent="0.35">
      <c r="B195" s="74">
        <v>45387</v>
      </c>
      <c r="C195" s="84">
        <f t="shared" si="7"/>
        <v>-3653.5221377589455</v>
      </c>
      <c r="D195" s="75">
        <v>38.069063370998123</v>
      </c>
      <c r="E195" s="82">
        <f>D195-'Ovládací panel'!$C$30</f>
        <v>25.538801219294587</v>
      </c>
      <c r="F195" s="83">
        <f>'Ovládací panel'!$C$16</f>
        <v>0</v>
      </c>
      <c r="G195" s="84">
        <f t="shared" si="8"/>
        <v>0</v>
      </c>
      <c r="H195" s="75">
        <f t="shared" si="6"/>
        <v>38.069063370998123</v>
      </c>
    </row>
    <row r="196" spans="2:8" x14ac:dyDescent="0.35">
      <c r="B196" s="74">
        <v>45388</v>
      </c>
      <c r="C196" s="84">
        <f t="shared" si="7"/>
        <v>-3691.2427465160076</v>
      </c>
      <c r="D196" s="75">
        <v>37.720608757062145</v>
      </c>
      <c r="E196" s="82">
        <f>D196-'Ovládací panel'!$C$30</f>
        <v>25.190346605358609</v>
      </c>
      <c r="F196" s="83">
        <f>'Ovládací panel'!$C$16</f>
        <v>0</v>
      </c>
      <c r="G196" s="84">
        <f t="shared" si="8"/>
        <v>0</v>
      </c>
      <c r="H196" s="75">
        <f t="shared" si="6"/>
        <v>37.720608757062145</v>
      </c>
    </row>
    <row r="197" spans="2:8" x14ac:dyDescent="0.35">
      <c r="B197" s="74">
        <v>45389</v>
      </c>
      <c r="C197" s="84">
        <f t="shared" si="7"/>
        <v>-3729.5611326741996</v>
      </c>
      <c r="D197" s="75">
        <v>38.318386158192091</v>
      </c>
      <c r="E197" s="82">
        <f>D197-'Ovládací panel'!$C$30</f>
        <v>25.788124006488555</v>
      </c>
      <c r="F197" s="83">
        <f>'Ovládací panel'!$C$16</f>
        <v>0</v>
      </c>
      <c r="G197" s="84">
        <f t="shared" si="8"/>
        <v>0</v>
      </c>
      <c r="H197" s="75">
        <f t="shared" si="6"/>
        <v>38.318386158192091</v>
      </c>
    </row>
    <row r="198" spans="2:8" x14ac:dyDescent="0.35">
      <c r="B198" s="74">
        <v>45390</v>
      </c>
      <c r="C198" s="84">
        <f t="shared" si="7"/>
        <v>-3762.1060918079097</v>
      </c>
      <c r="D198" s="75">
        <v>32.544959133709987</v>
      </c>
      <c r="E198" s="82">
        <f>D198-'Ovládací panel'!$C$30</f>
        <v>20.014696982006452</v>
      </c>
      <c r="F198" s="83">
        <f>'Ovládací panel'!$C$16</f>
        <v>0</v>
      </c>
      <c r="G198" s="84">
        <f t="shared" si="8"/>
        <v>0</v>
      </c>
      <c r="H198" s="75">
        <f t="shared" si="6"/>
        <v>32.544959133709987</v>
      </c>
    </row>
    <row r="199" spans="2:8" x14ac:dyDescent="0.35">
      <c r="B199" s="74">
        <v>45391</v>
      </c>
      <c r="C199" s="84">
        <f t="shared" si="7"/>
        <v>-3788.1249827683619</v>
      </c>
      <c r="D199" s="75">
        <v>26.018890960451976</v>
      </c>
      <c r="E199" s="82">
        <f>D199-'Ovládací panel'!$C$30</f>
        <v>13.488628808748441</v>
      </c>
      <c r="F199" s="83">
        <f>'Ovládací panel'!$C$16</f>
        <v>0</v>
      </c>
      <c r="G199" s="84">
        <f t="shared" si="8"/>
        <v>0</v>
      </c>
      <c r="H199" s="75">
        <f t="shared" si="6"/>
        <v>26.018890960451976</v>
      </c>
    </row>
    <row r="200" spans="2:8" x14ac:dyDescent="0.35">
      <c r="B200" s="74">
        <v>45392</v>
      </c>
      <c r="C200" s="84">
        <f t="shared" si="7"/>
        <v>-3810.4834532956688</v>
      </c>
      <c r="D200" s="75">
        <v>22.35847052730697</v>
      </c>
      <c r="E200" s="82">
        <f>D200-'Ovládací panel'!$C$30</f>
        <v>9.8282083756034346</v>
      </c>
      <c r="F200" s="83">
        <f>'Ovládací panel'!$C$16</f>
        <v>0</v>
      </c>
      <c r="G200" s="84">
        <f t="shared" si="8"/>
        <v>0</v>
      </c>
      <c r="H200" s="75">
        <f t="shared" si="6"/>
        <v>22.35847052730697</v>
      </c>
    </row>
    <row r="201" spans="2:8" x14ac:dyDescent="0.35">
      <c r="B201" s="74">
        <v>45393</v>
      </c>
      <c r="C201" s="84">
        <f t="shared" si="7"/>
        <v>-3844.0775274952921</v>
      </c>
      <c r="D201" s="75">
        <v>33.594074199623357</v>
      </c>
      <c r="E201" s="82">
        <f>D201-'Ovládací panel'!$C$30</f>
        <v>21.063812047919821</v>
      </c>
      <c r="F201" s="83">
        <f>'Ovládací panel'!$C$16</f>
        <v>0</v>
      </c>
      <c r="G201" s="84">
        <f t="shared" si="8"/>
        <v>0</v>
      </c>
      <c r="H201" s="75">
        <f t="shared" ref="H201:H264" si="9">IF(G201&gt;0,0,D201)</f>
        <v>33.594074199623357</v>
      </c>
    </row>
    <row r="202" spans="2:8" x14ac:dyDescent="0.35">
      <c r="B202" s="74">
        <v>45394</v>
      </c>
      <c r="C202" s="84">
        <f t="shared" ref="C202:C265" si="10">C201-D202</f>
        <v>-3880.5509690207159</v>
      </c>
      <c r="D202" s="75">
        <v>36.473441525423731</v>
      </c>
      <c r="E202" s="82">
        <f>D202-'Ovládací panel'!$C$30</f>
        <v>23.943179373720195</v>
      </c>
      <c r="F202" s="83">
        <f>'Ovládací panel'!$C$16</f>
        <v>0</v>
      </c>
      <c r="G202" s="84">
        <f t="shared" ref="G202:G265" si="11">IF(G201&lt;=0,0,G201-E202+F202)</f>
        <v>0</v>
      </c>
      <c r="H202" s="75">
        <f t="shared" si="9"/>
        <v>36.473441525423731</v>
      </c>
    </row>
    <row r="203" spans="2:8" x14ac:dyDescent="0.35">
      <c r="B203" s="74">
        <v>45395</v>
      </c>
      <c r="C203" s="84">
        <f t="shared" si="10"/>
        <v>-3916.7615090395484</v>
      </c>
      <c r="D203" s="75">
        <v>36.21054001883239</v>
      </c>
      <c r="E203" s="82">
        <f>D203-'Ovládací panel'!$C$30</f>
        <v>23.680277867128854</v>
      </c>
      <c r="F203" s="83">
        <f>'Ovládací panel'!$C$16</f>
        <v>0</v>
      </c>
      <c r="G203" s="84">
        <f t="shared" si="11"/>
        <v>0</v>
      </c>
      <c r="H203" s="75">
        <f t="shared" si="9"/>
        <v>36.21054001883239</v>
      </c>
    </row>
    <row r="204" spans="2:8" x14ac:dyDescent="0.35">
      <c r="B204" s="74">
        <v>45396</v>
      </c>
      <c r="C204" s="84">
        <f t="shared" si="10"/>
        <v>-3953.760843973635</v>
      </c>
      <c r="D204" s="75">
        <v>36.999334934086626</v>
      </c>
      <c r="E204" s="82">
        <f>D204-'Ovládací panel'!$C$30</f>
        <v>24.46907278238309</v>
      </c>
      <c r="F204" s="83">
        <f>'Ovládací panel'!$C$16</f>
        <v>0</v>
      </c>
      <c r="G204" s="84">
        <f t="shared" si="11"/>
        <v>0</v>
      </c>
      <c r="H204" s="75">
        <f t="shared" si="9"/>
        <v>36.999334934086626</v>
      </c>
    </row>
    <row r="205" spans="2:8" x14ac:dyDescent="0.35">
      <c r="B205" s="74">
        <v>45397</v>
      </c>
      <c r="C205" s="84">
        <f t="shared" si="10"/>
        <v>-3990.8577241054618</v>
      </c>
      <c r="D205" s="75">
        <v>37.096880131826751</v>
      </c>
      <c r="E205" s="82">
        <f>D205-'Ovládací panel'!$C$30</f>
        <v>24.566617980123215</v>
      </c>
      <c r="F205" s="83">
        <f>'Ovládací panel'!$C$16</f>
        <v>0</v>
      </c>
      <c r="G205" s="84">
        <f t="shared" si="11"/>
        <v>0</v>
      </c>
      <c r="H205" s="75">
        <f t="shared" si="9"/>
        <v>37.096880131826751</v>
      </c>
    </row>
    <row r="206" spans="2:8" x14ac:dyDescent="0.35">
      <c r="B206" s="74">
        <v>45398</v>
      </c>
      <c r="C206" s="84">
        <f t="shared" si="10"/>
        <v>-4024.2204120527313</v>
      </c>
      <c r="D206" s="75">
        <v>33.362687947269301</v>
      </c>
      <c r="E206" s="82">
        <f>D206-'Ovládací panel'!$C$30</f>
        <v>20.832425795565765</v>
      </c>
      <c r="F206" s="83">
        <f>'Ovládací panel'!$C$16</f>
        <v>0</v>
      </c>
      <c r="G206" s="84">
        <f t="shared" si="11"/>
        <v>0</v>
      </c>
      <c r="H206" s="75">
        <f t="shared" si="9"/>
        <v>33.362687947269301</v>
      </c>
    </row>
    <row r="207" spans="2:8" x14ac:dyDescent="0.35">
      <c r="B207" s="74">
        <v>45399</v>
      </c>
      <c r="C207" s="84">
        <f t="shared" si="10"/>
        <v>-4055.4801884180797</v>
      </c>
      <c r="D207" s="75">
        <v>31.259776365348404</v>
      </c>
      <c r="E207" s="82">
        <f>D207-'Ovládací panel'!$C$30</f>
        <v>18.729514213644869</v>
      </c>
      <c r="F207" s="83">
        <f>'Ovládací panel'!$C$16</f>
        <v>0</v>
      </c>
      <c r="G207" s="84">
        <f t="shared" si="11"/>
        <v>0</v>
      </c>
      <c r="H207" s="75">
        <f t="shared" si="9"/>
        <v>31.259776365348404</v>
      </c>
    </row>
    <row r="208" spans="2:8" x14ac:dyDescent="0.35">
      <c r="B208" s="74">
        <v>45400</v>
      </c>
      <c r="C208" s="84">
        <f t="shared" si="10"/>
        <v>-4087.7908800376654</v>
      </c>
      <c r="D208" s="75">
        <v>32.31069161958569</v>
      </c>
      <c r="E208" s="82">
        <f>D208-'Ovládací panel'!$C$30</f>
        <v>19.780429467882154</v>
      </c>
      <c r="F208" s="83">
        <f>'Ovládací panel'!$C$16</f>
        <v>0</v>
      </c>
      <c r="G208" s="84">
        <f t="shared" si="11"/>
        <v>0</v>
      </c>
      <c r="H208" s="75">
        <f t="shared" si="9"/>
        <v>32.31069161958569</v>
      </c>
    </row>
    <row r="209" spans="2:8" x14ac:dyDescent="0.35">
      <c r="B209" s="74">
        <v>45401</v>
      </c>
      <c r="C209" s="84">
        <f t="shared" si="10"/>
        <v>-4116.7879720338988</v>
      </c>
      <c r="D209" s="75">
        <v>28.997091996233525</v>
      </c>
      <c r="E209" s="82">
        <f>D209-'Ovládací panel'!$C$30</f>
        <v>16.46682984452999</v>
      </c>
      <c r="F209" s="83">
        <f>'Ovládací panel'!$C$16</f>
        <v>0</v>
      </c>
      <c r="G209" s="84">
        <f t="shared" si="11"/>
        <v>0</v>
      </c>
      <c r="H209" s="75">
        <f t="shared" si="9"/>
        <v>28.997091996233525</v>
      </c>
    </row>
    <row r="210" spans="2:8" x14ac:dyDescent="0.35">
      <c r="B210" s="74">
        <v>45402</v>
      </c>
      <c r="C210" s="84">
        <f t="shared" si="10"/>
        <v>-4144.6784442561211</v>
      </c>
      <c r="D210" s="75">
        <v>27.890472222222225</v>
      </c>
      <c r="E210" s="82">
        <f>D210-'Ovládací panel'!$C$30</f>
        <v>15.36021007051869</v>
      </c>
      <c r="F210" s="83">
        <f>'Ovládací panel'!$C$16</f>
        <v>0</v>
      </c>
      <c r="G210" s="84">
        <f t="shared" si="11"/>
        <v>0</v>
      </c>
      <c r="H210" s="75">
        <f t="shared" si="9"/>
        <v>27.890472222222225</v>
      </c>
    </row>
    <row r="211" spans="2:8" x14ac:dyDescent="0.35">
      <c r="B211" s="74">
        <v>45403</v>
      </c>
      <c r="C211" s="84">
        <f t="shared" si="10"/>
        <v>-4174.9195276836163</v>
      </c>
      <c r="D211" s="75">
        <v>30.241083427495294</v>
      </c>
      <c r="E211" s="82">
        <f>D211-'Ovládací panel'!$C$30</f>
        <v>17.710821275791758</v>
      </c>
      <c r="F211" s="83">
        <f>'Ovládací panel'!$C$16</f>
        <v>0</v>
      </c>
      <c r="G211" s="84">
        <f t="shared" si="11"/>
        <v>0</v>
      </c>
      <c r="H211" s="75">
        <f t="shared" si="9"/>
        <v>30.241083427495294</v>
      </c>
    </row>
    <row r="212" spans="2:8" x14ac:dyDescent="0.35">
      <c r="B212" s="74">
        <v>45404</v>
      </c>
      <c r="C212" s="84">
        <f t="shared" si="10"/>
        <v>-4204.2773682674206</v>
      </c>
      <c r="D212" s="75">
        <v>29.357840583804144</v>
      </c>
      <c r="E212" s="82">
        <f>D212-'Ovládací panel'!$C$30</f>
        <v>16.827578432100609</v>
      </c>
      <c r="F212" s="83">
        <f>'Ovládací panel'!$C$16</f>
        <v>0</v>
      </c>
      <c r="G212" s="84">
        <f t="shared" si="11"/>
        <v>0</v>
      </c>
      <c r="H212" s="75">
        <f t="shared" si="9"/>
        <v>29.357840583804144</v>
      </c>
    </row>
    <row r="213" spans="2:8" x14ac:dyDescent="0.35">
      <c r="B213" s="74">
        <v>45405</v>
      </c>
      <c r="C213" s="84">
        <f t="shared" si="10"/>
        <v>-4227.215425612053</v>
      </c>
      <c r="D213" s="75">
        <v>22.938057344632767</v>
      </c>
      <c r="E213" s="82">
        <f>D213-'Ovládací panel'!$C$30</f>
        <v>10.407795192929232</v>
      </c>
      <c r="F213" s="83">
        <f>'Ovládací panel'!$C$16</f>
        <v>0</v>
      </c>
      <c r="G213" s="84">
        <f t="shared" si="11"/>
        <v>0</v>
      </c>
      <c r="H213" s="75">
        <f t="shared" si="9"/>
        <v>22.938057344632767</v>
      </c>
    </row>
    <row r="214" spans="2:8" x14ac:dyDescent="0.35">
      <c r="B214" s="74">
        <v>45406</v>
      </c>
      <c r="C214" s="84">
        <f t="shared" si="10"/>
        <v>-4251.4468052730699</v>
      </c>
      <c r="D214" s="75">
        <v>24.231379661016952</v>
      </c>
      <c r="E214" s="82">
        <f>D214-'Ovládací panel'!$C$30</f>
        <v>11.701117509313416</v>
      </c>
      <c r="F214" s="83">
        <f>'Ovládací panel'!$C$16</f>
        <v>0</v>
      </c>
      <c r="G214" s="84">
        <f t="shared" si="11"/>
        <v>0</v>
      </c>
      <c r="H214" s="75">
        <f t="shared" si="9"/>
        <v>24.231379661016952</v>
      </c>
    </row>
    <row r="215" spans="2:8" x14ac:dyDescent="0.35">
      <c r="B215" s="74">
        <v>45407</v>
      </c>
      <c r="C215" s="84">
        <f t="shared" si="10"/>
        <v>-4281.5027831450097</v>
      </c>
      <c r="D215" s="75">
        <v>30.055977871939735</v>
      </c>
      <c r="E215" s="82">
        <f>D215-'Ovládací panel'!$C$30</f>
        <v>17.5257157202362</v>
      </c>
      <c r="F215" s="83">
        <f>'Ovládací panel'!$C$16</f>
        <v>0</v>
      </c>
      <c r="G215" s="84">
        <f t="shared" si="11"/>
        <v>0</v>
      </c>
      <c r="H215" s="75">
        <f t="shared" si="9"/>
        <v>30.055977871939735</v>
      </c>
    </row>
    <row r="216" spans="2:8" x14ac:dyDescent="0.35">
      <c r="B216" s="74">
        <v>45408</v>
      </c>
      <c r="C216" s="84">
        <f t="shared" si="10"/>
        <v>-4309.6109738229761</v>
      </c>
      <c r="D216" s="75">
        <v>28.108190677966103</v>
      </c>
      <c r="E216" s="82">
        <f>D216-'Ovládací panel'!$C$30</f>
        <v>15.577928526262568</v>
      </c>
      <c r="F216" s="83">
        <f>'Ovládací panel'!$C$16</f>
        <v>0</v>
      </c>
      <c r="G216" s="84">
        <f t="shared" si="11"/>
        <v>0</v>
      </c>
      <c r="H216" s="75">
        <f t="shared" si="9"/>
        <v>28.108190677966103</v>
      </c>
    </row>
    <row r="217" spans="2:8" x14ac:dyDescent="0.35">
      <c r="B217" s="74">
        <v>45409</v>
      </c>
      <c r="C217" s="84">
        <f t="shared" si="10"/>
        <v>-4334.0662076271192</v>
      </c>
      <c r="D217" s="75">
        <v>24.455233804143127</v>
      </c>
      <c r="E217" s="82">
        <f>D217-'Ovládací panel'!$C$30</f>
        <v>11.924971652439591</v>
      </c>
      <c r="F217" s="83">
        <f>'Ovládací panel'!$C$16</f>
        <v>0</v>
      </c>
      <c r="G217" s="84">
        <f t="shared" si="11"/>
        <v>0</v>
      </c>
      <c r="H217" s="75">
        <f t="shared" si="9"/>
        <v>24.455233804143127</v>
      </c>
    </row>
    <row r="218" spans="2:8" x14ac:dyDescent="0.35">
      <c r="B218" s="74">
        <v>45410</v>
      </c>
      <c r="C218" s="84">
        <f t="shared" si="10"/>
        <v>-4357.8070973634658</v>
      </c>
      <c r="D218" s="75">
        <v>23.740889736346517</v>
      </c>
      <c r="E218" s="82">
        <f>D218-'Ovládací panel'!$C$30</f>
        <v>11.210627584642982</v>
      </c>
      <c r="F218" s="83">
        <f>'Ovládací panel'!$C$16</f>
        <v>0</v>
      </c>
      <c r="G218" s="84">
        <f t="shared" si="11"/>
        <v>0</v>
      </c>
      <c r="H218" s="75">
        <f t="shared" si="9"/>
        <v>23.740889736346517</v>
      </c>
    </row>
    <row r="219" spans="2:8" x14ac:dyDescent="0.35">
      <c r="B219" s="74">
        <v>45411</v>
      </c>
      <c r="C219" s="84">
        <f t="shared" si="10"/>
        <v>-4379.1674610169493</v>
      </c>
      <c r="D219" s="75">
        <v>21.360363653483994</v>
      </c>
      <c r="E219" s="82">
        <f>D219-'Ovládací panel'!$C$30</f>
        <v>8.8301015017804581</v>
      </c>
      <c r="F219" s="83">
        <f>'Ovládací panel'!$C$16</f>
        <v>0</v>
      </c>
      <c r="G219" s="84">
        <f t="shared" si="11"/>
        <v>0</v>
      </c>
      <c r="H219" s="75">
        <f t="shared" si="9"/>
        <v>21.360363653483994</v>
      </c>
    </row>
    <row r="220" spans="2:8" x14ac:dyDescent="0.35">
      <c r="B220" s="74">
        <v>45412</v>
      </c>
      <c r="C220" s="84">
        <f t="shared" si="10"/>
        <v>-4396.8304572504712</v>
      </c>
      <c r="D220" s="75">
        <v>17.66299623352166</v>
      </c>
      <c r="E220" s="82">
        <f>D220-'Ovládací panel'!$C$30</f>
        <v>5.1327340818181248</v>
      </c>
      <c r="F220" s="83">
        <f>'Ovládací panel'!$C$16</f>
        <v>0</v>
      </c>
      <c r="G220" s="84">
        <f t="shared" si="11"/>
        <v>0</v>
      </c>
      <c r="H220" s="75">
        <f t="shared" si="9"/>
        <v>17.66299623352166</v>
      </c>
    </row>
    <row r="221" spans="2:8" x14ac:dyDescent="0.35">
      <c r="B221" s="74">
        <v>45413</v>
      </c>
      <c r="C221" s="84">
        <f t="shared" si="10"/>
        <v>-4418.8381356873824</v>
      </c>
      <c r="D221" s="75">
        <v>22.00767843691149</v>
      </c>
      <c r="E221" s="82">
        <f>D221-'Ovládací panel'!$C$30</f>
        <v>9.4774162852079549</v>
      </c>
      <c r="F221" s="83">
        <f>'Ovládací panel'!$C$16</f>
        <v>0</v>
      </c>
      <c r="G221" s="84">
        <f t="shared" si="11"/>
        <v>0</v>
      </c>
      <c r="H221" s="75">
        <f t="shared" si="9"/>
        <v>22.00767843691149</v>
      </c>
    </row>
    <row r="222" spans="2:8" x14ac:dyDescent="0.35">
      <c r="B222" s="74">
        <v>45414</v>
      </c>
      <c r="C222" s="84">
        <f t="shared" si="10"/>
        <v>-4443.3817111111111</v>
      </c>
      <c r="D222" s="75">
        <v>24.543575423728818</v>
      </c>
      <c r="E222" s="82">
        <f>D222-'Ovládací panel'!$C$30</f>
        <v>12.013313272025282</v>
      </c>
      <c r="F222" s="83">
        <f>'Ovládací panel'!$C$16</f>
        <v>0</v>
      </c>
      <c r="G222" s="84">
        <f t="shared" si="11"/>
        <v>0</v>
      </c>
      <c r="H222" s="75">
        <f t="shared" si="9"/>
        <v>24.543575423728818</v>
      </c>
    </row>
    <row r="223" spans="2:8" x14ac:dyDescent="0.35">
      <c r="B223" s="74">
        <v>45415</v>
      </c>
      <c r="C223" s="84">
        <f t="shared" si="10"/>
        <v>-4465.2392358757061</v>
      </c>
      <c r="D223" s="75">
        <v>21.857524764595105</v>
      </c>
      <c r="E223" s="82">
        <f>D223-'Ovládací panel'!$C$30</f>
        <v>9.3272626128915697</v>
      </c>
      <c r="F223" s="83">
        <f>'Ovládací panel'!$C$16</f>
        <v>0</v>
      </c>
      <c r="G223" s="84">
        <f t="shared" si="11"/>
        <v>0</v>
      </c>
      <c r="H223" s="75">
        <f t="shared" si="9"/>
        <v>21.857524764595105</v>
      </c>
    </row>
    <row r="224" spans="2:8" x14ac:dyDescent="0.35">
      <c r="B224" s="74">
        <v>45416</v>
      </c>
      <c r="C224" s="84">
        <f t="shared" si="10"/>
        <v>-4489.5283748587572</v>
      </c>
      <c r="D224" s="75">
        <v>24.289138983050847</v>
      </c>
      <c r="E224" s="82">
        <f>D224-'Ovládací panel'!$C$30</f>
        <v>11.758876831347312</v>
      </c>
      <c r="F224" s="83">
        <f>'Ovládací panel'!$C$16</f>
        <v>0</v>
      </c>
      <c r="G224" s="84">
        <f t="shared" si="11"/>
        <v>0</v>
      </c>
      <c r="H224" s="75">
        <f t="shared" si="9"/>
        <v>24.289138983050847</v>
      </c>
    </row>
    <row r="225" spans="2:8" x14ac:dyDescent="0.35">
      <c r="B225" s="74">
        <v>45417</v>
      </c>
      <c r="C225" s="84">
        <f t="shared" si="10"/>
        <v>-4517.1143318267423</v>
      </c>
      <c r="D225" s="75">
        <v>27.585956967984938</v>
      </c>
      <c r="E225" s="82">
        <f>D225-'Ovládací panel'!$C$30</f>
        <v>15.055694816281402</v>
      </c>
      <c r="F225" s="83">
        <f>'Ovládací panel'!$C$16</f>
        <v>0</v>
      </c>
      <c r="G225" s="84">
        <f t="shared" si="11"/>
        <v>0</v>
      </c>
      <c r="H225" s="75">
        <f t="shared" si="9"/>
        <v>27.585956967984938</v>
      </c>
    </row>
    <row r="226" spans="2:8" x14ac:dyDescent="0.35">
      <c r="B226" s="74">
        <v>45418</v>
      </c>
      <c r="C226" s="84">
        <f t="shared" si="10"/>
        <v>-4542.7923089453861</v>
      </c>
      <c r="D226" s="75">
        <v>25.677977118644073</v>
      </c>
      <c r="E226" s="82">
        <f>D226-'Ovládací panel'!$C$30</f>
        <v>13.147714966940537</v>
      </c>
      <c r="F226" s="83">
        <f>'Ovládací panel'!$C$16</f>
        <v>0</v>
      </c>
      <c r="G226" s="84">
        <f t="shared" si="11"/>
        <v>0</v>
      </c>
      <c r="H226" s="75">
        <f t="shared" si="9"/>
        <v>25.677977118644073</v>
      </c>
    </row>
    <row r="227" spans="2:8" x14ac:dyDescent="0.35">
      <c r="B227" s="74">
        <v>45419</v>
      </c>
      <c r="C227" s="84">
        <f t="shared" si="10"/>
        <v>-4561.8590811676086</v>
      </c>
      <c r="D227" s="75">
        <v>19.066772222222227</v>
      </c>
      <c r="E227" s="82">
        <f>D227-'Ovládací panel'!$C$30</f>
        <v>6.5365100705186912</v>
      </c>
      <c r="F227" s="83">
        <f>'Ovládací panel'!$C$16</f>
        <v>0</v>
      </c>
      <c r="G227" s="84">
        <f t="shared" si="11"/>
        <v>0</v>
      </c>
      <c r="H227" s="75">
        <f t="shared" si="9"/>
        <v>19.066772222222227</v>
      </c>
    </row>
    <row r="228" spans="2:8" x14ac:dyDescent="0.35">
      <c r="B228" s="74">
        <v>45420</v>
      </c>
      <c r="C228" s="84">
        <f t="shared" si="10"/>
        <v>-4577.3861418079096</v>
      </c>
      <c r="D228" s="75">
        <v>15.527060640301318</v>
      </c>
      <c r="E228" s="82">
        <f>D228-'Ovládací panel'!$C$30</f>
        <v>2.9967984885977828</v>
      </c>
      <c r="F228" s="83">
        <f>'Ovládací panel'!$C$16</f>
        <v>0</v>
      </c>
      <c r="G228" s="84">
        <f t="shared" si="11"/>
        <v>0</v>
      </c>
      <c r="H228" s="75">
        <f t="shared" si="9"/>
        <v>15.527060640301318</v>
      </c>
    </row>
    <row r="229" spans="2:8" x14ac:dyDescent="0.35">
      <c r="B229" s="74">
        <v>45421</v>
      </c>
      <c r="C229" s="84">
        <f t="shared" si="10"/>
        <v>-4592.4141882297554</v>
      </c>
      <c r="D229" s="75">
        <v>15.028046421845577</v>
      </c>
      <c r="E229" s="82">
        <f>D229-'Ovládací panel'!$C$30</f>
        <v>2.4977842701420414</v>
      </c>
      <c r="F229" s="83">
        <f>'Ovládací panel'!$C$16</f>
        <v>0</v>
      </c>
      <c r="G229" s="84">
        <f t="shared" si="11"/>
        <v>0</v>
      </c>
      <c r="H229" s="75">
        <f t="shared" si="9"/>
        <v>15.028046421845577</v>
      </c>
    </row>
    <row r="230" spans="2:8" x14ac:dyDescent="0.35">
      <c r="B230" s="74">
        <v>45422</v>
      </c>
      <c r="C230" s="84">
        <f t="shared" si="10"/>
        <v>-4606.2422685499059</v>
      </c>
      <c r="D230" s="75">
        <v>13.828080320150658</v>
      </c>
      <c r="E230" s="82">
        <f>D230-'Ovládací panel'!$C$30</f>
        <v>1.2978181684471224</v>
      </c>
      <c r="F230" s="83">
        <f>'Ovládací panel'!$C$16</f>
        <v>0</v>
      </c>
      <c r="G230" s="84">
        <f t="shared" si="11"/>
        <v>0</v>
      </c>
      <c r="H230" s="75">
        <f t="shared" si="9"/>
        <v>13.828080320150658</v>
      </c>
    </row>
    <row r="231" spans="2:8" x14ac:dyDescent="0.35">
      <c r="B231" s="74">
        <v>45423</v>
      </c>
      <c r="C231" s="84">
        <f t="shared" si="10"/>
        <v>-4621.0808817325806</v>
      </c>
      <c r="D231" s="75">
        <v>14.838613182674198</v>
      </c>
      <c r="E231" s="82">
        <f>D231-'Ovládací panel'!$C$30</f>
        <v>2.3083510309706625</v>
      </c>
      <c r="F231" s="83">
        <f>'Ovládací panel'!$C$16</f>
        <v>0</v>
      </c>
      <c r="G231" s="84">
        <f t="shared" si="11"/>
        <v>0</v>
      </c>
      <c r="H231" s="75">
        <f t="shared" si="9"/>
        <v>14.838613182674198</v>
      </c>
    </row>
    <row r="232" spans="2:8" x14ac:dyDescent="0.35">
      <c r="B232" s="74">
        <v>45424</v>
      </c>
      <c r="C232" s="84">
        <f t="shared" si="10"/>
        <v>-4638.6379603578162</v>
      </c>
      <c r="D232" s="75">
        <v>17.557078625235405</v>
      </c>
      <c r="E232" s="82">
        <f>D232-'Ovládací panel'!$C$30</f>
        <v>5.0268164735318699</v>
      </c>
      <c r="F232" s="83">
        <f>'Ovládací panel'!$C$16</f>
        <v>0</v>
      </c>
      <c r="G232" s="84">
        <f t="shared" si="11"/>
        <v>0</v>
      </c>
      <c r="H232" s="75">
        <f t="shared" si="9"/>
        <v>17.557078625235405</v>
      </c>
    </row>
    <row r="233" spans="2:8" x14ac:dyDescent="0.35">
      <c r="B233" s="74">
        <v>45425</v>
      </c>
      <c r="C233" s="84">
        <f t="shared" si="10"/>
        <v>-4656.5268035781555</v>
      </c>
      <c r="D233" s="75">
        <v>17.888843220338984</v>
      </c>
      <c r="E233" s="82">
        <f>D233-'Ovládací panel'!$C$30</f>
        <v>5.3585810686354485</v>
      </c>
      <c r="F233" s="83">
        <f>'Ovládací panel'!$C$16</f>
        <v>0</v>
      </c>
      <c r="G233" s="84">
        <f t="shared" si="11"/>
        <v>0</v>
      </c>
      <c r="H233" s="75">
        <f t="shared" si="9"/>
        <v>17.888843220338984</v>
      </c>
    </row>
    <row r="234" spans="2:8" x14ac:dyDescent="0.35">
      <c r="B234" s="74">
        <v>45426</v>
      </c>
      <c r="C234" s="84">
        <f t="shared" si="10"/>
        <v>-4671.6559199623362</v>
      </c>
      <c r="D234" s="75">
        <v>15.12911638418079</v>
      </c>
      <c r="E234" s="82">
        <f>D234-'Ovládací panel'!$C$30</f>
        <v>2.5988542324772546</v>
      </c>
      <c r="F234" s="83">
        <f>'Ovládací panel'!$C$16</f>
        <v>0</v>
      </c>
      <c r="G234" s="84">
        <f t="shared" si="11"/>
        <v>0</v>
      </c>
      <c r="H234" s="75">
        <f t="shared" si="9"/>
        <v>15.12911638418079</v>
      </c>
    </row>
    <row r="235" spans="2:8" x14ac:dyDescent="0.35">
      <c r="B235" s="74">
        <v>45427</v>
      </c>
      <c r="C235" s="84">
        <f t="shared" si="10"/>
        <v>-4687.3584077212818</v>
      </c>
      <c r="D235" s="75">
        <v>15.702487758945388</v>
      </c>
      <c r="E235" s="82">
        <f>D235-'Ovládací panel'!$C$30</f>
        <v>3.1722256072418524</v>
      </c>
      <c r="F235" s="83">
        <f>'Ovládací panel'!$C$16</f>
        <v>0</v>
      </c>
      <c r="G235" s="84">
        <f t="shared" si="11"/>
        <v>0</v>
      </c>
      <c r="H235" s="75">
        <f t="shared" si="9"/>
        <v>15.702487758945388</v>
      </c>
    </row>
    <row r="236" spans="2:8" x14ac:dyDescent="0.35">
      <c r="B236" s="74">
        <v>45428</v>
      </c>
      <c r="C236" s="84">
        <f t="shared" si="10"/>
        <v>-4706.0575364406795</v>
      </c>
      <c r="D236" s="75">
        <v>18.699128719397365</v>
      </c>
      <c r="E236" s="82">
        <f>D236-'Ovládací panel'!$C$30</f>
        <v>6.1688665676938292</v>
      </c>
      <c r="F236" s="83">
        <f>'Ovládací panel'!$C$16</f>
        <v>0</v>
      </c>
      <c r="G236" s="84">
        <f t="shared" si="11"/>
        <v>0</v>
      </c>
      <c r="H236" s="75">
        <f t="shared" si="9"/>
        <v>18.699128719397365</v>
      </c>
    </row>
    <row r="237" spans="2:8" x14ac:dyDescent="0.35">
      <c r="B237" s="74">
        <v>45429</v>
      </c>
      <c r="C237" s="84">
        <f t="shared" si="10"/>
        <v>-4724.7148455743891</v>
      </c>
      <c r="D237" s="75">
        <v>18.657309133709983</v>
      </c>
      <c r="E237" s="82">
        <f>D237-'Ovládací panel'!$C$30</f>
        <v>6.1270469820064477</v>
      </c>
      <c r="F237" s="83">
        <f>'Ovládací panel'!$C$16</f>
        <v>0</v>
      </c>
      <c r="G237" s="84">
        <f t="shared" si="11"/>
        <v>0</v>
      </c>
      <c r="H237" s="75">
        <f t="shared" si="9"/>
        <v>18.657309133709983</v>
      </c>
    </row>
    <row r="238" spans="2:8" x14ac:dyDescent="0.35">
      <c r="B238" s="74">
        <v>45430</v>
      </c>
      <c r="C238" s="84">
        <f t="shared" si="10"/>
        <v>-4743.9411006591345</v>
      </c>
      <c r="D238" s="75">
        <v>19.226255084745763</v>
      </c>
      <c r="E238" s="82">
        <f>D238-'Ovládací panel'!$C$30</f>
        <v>6.695992933042227</v>
      </c>
      <c r="F238" s="83">
        <f>'Ovládací panel'!$C$16</f>
        <v>0</v>
      </c>
      <c r="G238" s="84">
        <f t="shared" si="11"/>
        <v>0</v>
      </c>
      <c r="H238" s="75">
        <f t="shared" si="9"/>
        <v>19.226255084745763</v>
      </c>
    </row>
    <row r="239" spans="2:8" x14ac:dyDescent="0.35">
      <c r="B239" s="74">
        <v>45431</v>
      </c>
      <c r="C239" s="84">
        <f t="shared" si="10"/>
        <v>-4762.5855859698686</v>
      </c>
      <c r="D239" s="75">
        <v>18.644485310734463</v>
      </c>
      <c r="E239" s="82">
        <f>D239-'Ovládací panel'!$C$30</f>
        <v>6.1142231590309279</v>
      </c>
      <c r="F239" s="83">
        <f>'Ovládací panel'!$C$16</f>
        <v>0</v>
      </c>
      <c r="G239" s="84">
        <f t="shared" si="11"/>
        <v>0</v>
      </c>
      <c r="H239" s="75">
        <f t="shared" si="9"/>
        <v>18.644485310734463</v>
      </c>
    </row>
    <row r="240" spans="2:8" x14ac:dyDescent="0.35">
      <c r="B240" s="74">
        <v>45432</v>
      </c>
      <c r="C240" s="84">
        <f t="shared" si="10"/>
        <v>-4779.7524797551796</v>
      </c>
      <c r="D240" s="75">
        <v>17.166893785310737</v>
      </c>
      <c r="E240" s="82">
        <f>D240-'Ovládací panel'!$C$30</f>
        <v>4.6366316336072018</v>
      </c>
      <c r="F240" s="83">
        <f>'Ovládací panel'!$C$16</f>
        <v>0</v>
      </c>
      <c r="G240" s="84">
        <f t="shared" si="11"/>
        <v>0</v>
      </c>
      <c r="H240" s="75">
        <f t="shared" si="9"/>
        <v>17.166893785310737</v>
      </c>
    </row>
    <row r="241" spans="2:8" x14ac:dyDescent="0.35">
      <c r="B241" s="74">
        <v>45433</v>
      </c>
      <c r="C241" s="84">
        <f t="shared" si="10"/>
        <v>-4795.5329338983056</v>
      </c>
      <c r="D241" s="75">
        <v>15.780454143126178</v>
      </c>
      <c r="E241" s="82">
        <f>D241-'Ovládací panel'!$C$30</f>
        <v>3.2501919914226427</v>
      </c>
      <c r="F241" s="83">
        <f>'Ovládací panel'!$C$16</f>
        <v>0</v>
      </c>
      <c r="G241" s="84">
        <f t="shared" si="11"/>
        <v>0</v>
      </c>
      <c r="H241" s="75">
        <f t="shared" si="9"/>
        <v>15.780454143126178</v>
      </c>
    </row>
    <row r="242" spans="2:8" x14ac:dyDescent="0.35">
      <c r="B242" s="74">
        <v>45434</v>
      </c>
      <c r="C242" s="84">
        <f t="shared" si="10"/>
        <v>-4812.6587128060273</v>
      </c>
      <c r="D242" s="75">
        <v>17.12577890772128</v>
      </c>
      <c r="E242" s="82">
        <f>D242-'Ovládací panel'!$C$30</f>
        <v>4.5955167560177443</v>
      </c>
      <c r="F242" s="83">
        <f>'Ovládací panel'!$C$16</f>
        <v>0</v>
      </c>
      <c r="G242" s="84">
        <f t="shared" si="11"/>
        <v>0</v>
      </c>
      <c r="H242" s="75">
        <f t="shared" si="9"/>
        <v>17.12577890772128</v>
      </c>
    </row>
    <row r="243" spans="2:8" x14ac:dyDescent="0.35">
      <c r="B243" s="74">
        <v>45435</v>
      </c>
      <c r="C243" s="84">
        <f t="shared" si="10"/>
        <v>-4831.1488011299443</v>
      </c>
      <c r="D243" s="75">
        <v>18.490088323917142</v>
      </c>
      <c r="E243" s="82">
        <f>D243-'Ovládací panel'!$C$30</f>
        <v>5.9598261722136066</v>
      </c>
      <c r="F243" s="83">
        <f>'Ovládací panel'!$C$16</f>
        <v>0</v>
      </c>
      <c r="G243" s="84">
        <f t="shared" si="11"/>
        <v>0</v>
      </c>
      <c r="H243" s="75">
        <f t="shared" si="9"/>
        <v>18.490088323917142</v>
      </c>
    </row>
    <row r="244" spans="2:8" x14ac:dyDescent="0.35">
      <c r="B244" s="74">
        <v>45436</v>
      </c>
      <c r="C244" s="84">
        <f t="shared" si="10"/>
        <v>-4851.6821401129955</v>
      </c>
      <c r="D244" s="75">
        <v>20.53333898305085</v>
      </c>
      <c r="E244" s="82">
        <f>D244-'Ovládací panel'!$C$30</f>
        <v>8.0030768313473146</v>
      </c>
      <c r="F244" s="83">
        <f>'Ovládací panel'!$C$16</f>
        <v>0</v>
      </c>
      <c r="G244" s="84">
        <f t="shared" si="11"/>
        <v>0</v>
      </c>
      <c r="H244" s="75">
        <f t="shared" si="9"/>
        <v>20.53333898305085</v>
      </c>
    </row>
    <row r="245" spans="2:8" x14ac:dyDescent="0.35">
      <c r="B245" s="74">
        <v>45437</v>
      </c>
      <c r="C245" s="84">
        <f t="shared" si="10"/>
        <v>-4871.2969822975529</v>
      </c>
      <c r="D245" s="75">
        <v>19.614842184557443</v>
      </c>
      <c r="E245" s="82">
        <f>D245-'Ovládací panel'!$C$30</f>
        <v>7.084580032853907</v>
      </c>
      <c r="F245" s="83">
        <f>'Ovládací panel'!$C$16</f>
        <v>0</v>
      </c>
      <c r="G245" s="84">
        <f t="shared" si="11"/>
        <v>0</v>
      </c>
      <c r="H245" s="75">
        <f t="shared" si="9"/>
        <v>19.614842184557443</v>
      </c>
    </row>
    <row r="246" spans="2:8" x14ac:dyDescent="0.35">
      <c r="B246" s="74">
        <v>45438</v>
      </c>
      <c r="C246" s="84">
        <f t="shared" si="10"/>
        <v>-4890.2126086629014</v>
      </c>
      <c r="D246" s="75">
        <v>18.915626365348398</v>
      </c>
      <c r="E246" s="82">
        <f>D246-'Ovládací panel'!$C$30</f>
        <v>6.3853642136448627</v>
      </c>
      <c r="F246" s="83">
        <f>'Ovládací panel'!$C$16</f>
        <v>0</v>
      </c>
      <c r="G246" s="84">
        <f t="shared" si="11"/>
        <v>0</v>
      </c>
      <c r="H246" s="75">
        <f t="shared" si="9"/>
        <v>18.915626365348398</v>
      </c>
    </row>
    <row r="247" spans="2:8" x14ac:dyDescent="0.35">
      <c r="B247" s="74">
        <v>45439</v>
      </c>
      <c r="C247" s="84">
        <f t="shared" si="10"/>
        <v>-4909.7094206214697</v>
      </c>
      <c r="D247" s="75">
        <v>19.496811958568742</v>
      </c>
      <c r="E247" s="82">
        <f>D247-'Ovládací panel'!$C$30</f>
        <v>6.9665498068652063</v>
      </c>
      <c r="F247" s="83">
        <f>'Ovládací panel'!$C$16</f>
        <v>0</v>
      </c>
      <c r="G247" s="84">
        <f t="shared" si="11"/>
        <v>0</v>
      </c>
      <c r="H247" s="75">
        <f t="shared" si="9"/>
        <v>19.496811958568742</v>
      </c>
    </row>
    <row r="248" spans="2:8" x14ac:dyDescent="0.35">
      <c r="B248" s="74">
        <v>45440</v>
      </c>
      <c r="C248" s="84">
        <f t="shared" si="10"/>
        <v>-4925.3411169491537</v>
      </c>
      <c r="D248" s="75">
        <v>15.631696327683615</v>
      </c>
      <c r="E248" s="82">
        <f>D248-'Ovládací panel'!$C$30</f>
        <v>3.1014341759800796</v>
      </c>
      <c r="F248" s="83">
        <f>'Ovládací panel'!$C$16</f>
        <v>0</v>
      </c>
      <c r="G248" s="84">
        <f t="shared" si="11"/>
        <v>0</v>
      </c>
      <c r="H248" s="75">
        <f t="shared" si="9"/>
        <v>15.631696327683615</v>
      </c>
    </row>
    <row r="249" spans="2:8" x14ac:dyDescent="0.35">
      <c r="B249" s="74">
        <v>45441</v>
      </c>
      <c r="C249" s="84">
        <f t="shared" si="10"/>
        <v>-4942.3482634651609</v>
      </c>
      <c r="D249" s="75">
        <v>17.007146516007534</v>
      </c>
      <c r="E249" s="82">
        <f>D249-'Ovládací panel'!$C$30</f>
        <v>4.4768843643039986</v>
      </c>
      <c r="F249" s="83">
        <f>'Ovládací panel'!$C$16</f>
        <v>0</v>
      </c>
      <c r="G249" s="84">
        <f t="shared" si="11"/>
        <v>0</v>
      </c>
      <c r="H249" s="75">
        <f t="shared" si="9"/>
        <v>17.007146516007534</v>
      </c>
    </row>
    <row r="250" spans="2:8" x14ac:dyDescent="0.35">
      <c r="B250" s="74">
        <v>45442</v>
      </c>
      <c r="C250" s="84">
        <f t="shared" si="10"/>
        <v>-4961.6081974576282</v>
      </c>
      <c r="D250" s="75">
        <v>19.259933992467047</v>
      </c>
      <c r="E250" s="82">
        <f>D250-'Ovládací panel'!$C$30</f>
        <v>6.7296718407635119</v>
      </c>
      <c r="F250" s="83">
        <f>'Ovládací panel'!$C$16</f>
        <v>0</v>
      </c>
      <c r="G250" s="84">
        <f t="shared" si="11"/>
        <v>0</v>
      </c>
      <c r="H250" s="75">
        <f t="shared" si="9"/>
        <v>19.259933992467047</v>
      </c>
    </row>
    <row r="251" spans="2:8" x14ac:dyDescent="0.35">
      <c r="B251" s="74">
        <v>45443</v>
      </c>
      <c r="C251" s="84">
        <f t="shared" si="10"/>
        <v>-4978.8421543314507</v>
      </c>
      <c r="D251" s="75">
        <v>17.233956873822976</v>
      </c>
      <c r="E251" s="82">
        <f>D251-'Ovládací panel'!$C$30</f>
        <v>4.7036947221194403</v>
      </c>
      <c r="F251" s="83">
        <f>'Ovládací panel'!$C$16</f>
        <v>0</v>
      </c>
      <c r="G251" s="84">
        <f t="shared" si="11"/>
        <v>0</v>
      </c>
      <c r="H251" s="75">
        <f t="shared" si="9"/>
        <v>17.233956873822976</v>
      </c>
    </row>
    <row r="252" spans="2:8" x14ac:dyDescent="0.35">
      <c r="B252" s="74">
        <v>45444</v>
      </c>
      <c r="C252" s="84">
        <f t="shared" si="10"/>
        <v>-4993.3607277777783</v>
      </c>
      <c r="D252" s="75">
        <v>14.518573446327684</v>
      </c>
      <c r="E252" s="82">
        <f>D252-'Ovládací panel'!$C$30</f>
        <v>1.9883112946241486</v>
      </c>
      <c r="F252" s="83">
        <f>'Ovládací panel'!$C$16</f>
        <v>0</v>
      </c>
      <c r="G252" s="84">
        <f t="shared" si="11"/>
        <v>0</v>
      </c>
      <c r="H252" s="75">
        <f t="shared" si="9"/>
        <v>14.518573446327684</v>
      </c>
    </row>
    <row r="253" spans="2:8" x14ac:dyDescent="0.35">
      <c r="B253" s="74">
        <v>45445</v>
      </c>
      <c r="C253" s="84">
        <f t="shared" si="10"/>
        <v>-5006.8711105461398</v>
      </c>
      <c r="D253" s="75">
        <v>13.510382768361584</v>
      </c>
      <c r="E253" s="82">
        <f>D253-'Ovládací panel'!$C$30</f>
        <v>0.9801206166580485</v>
      </c>
      <c r="F253" s="83">
        <f>'Ovládací panel'!$C$16</f>
        <v>0</v>
      </c>
      <c r="G253" s="84">
        <f t="shared" si="11"/>
        <v>0</v>
      </c>
      <c r="H253" s="75">
        <f t="shared" si="9"/>
        <v>13.510382768361584</v>
      </c>
    </row>
    <row r="254" spans="2:8" x14ac:dyDescent="0.35">
      <c r="B254" s="74">
        <v>45446</v>
      </c>
      <c r="C254" s="84">
        <f t="shared" si="10"/>
        <v>-5021.5037939736349</v>
      </c>
      <c r="D254" s="75">
        <v>14.632683427495293</v>
      </c>
      <c r="E254" s="82">
        <f>D254-'Ovládací panel'!$C$30</f>
        <v>2.1024212757917571</v>
      </c>
      <c r="F254" s="83">
        <f>'Ovládací panel'!$C$16</f>
        <v>0</v>
      </c>
      <c r="G254" s="84">
        <f t="shared" si="11"/>
        <v>0</v>
      </c>
      <c r="H254" s="75">
        <f t="shared" si="9"/>
        <v>14.632683427495293</v>
      </c>
    </row>
    <row r="255" spans="2:8" x14ac:dyDescent="0.35">
      <c r="B255" s="74">
        <v>45447</v>
      </c>
      <c r="C255" s="84">
        <f t="shared" si="10"/>
        <v>-5031.893059698682</v>
      </c>
      <c r="D255" s="75">
        <v>10.38926572504708</v>
      </c>
      <c r="E255" s="82">
        <f>D255-'Ovládací panel'!$C$30</f>
        <v>-2.1409964266564554</v>
      </c>
      <c r="F255" s="83">
        <f>'Ovládací panel'!$C$16</f>
        <v>0</v>
      </c>
      <c r="G255" s="84">
        <f t="shared" si="11"/>
        <v>0</v>
      </c>
      <c r="H255" s="75">
        <f t="shared" si="9"/>
        <v>10.38926572504708</v>
      </c>
    </row>
    <row r="256" spans="2:8" x14ac:dyDescent="0.35">
      <c r="B256" s="74">
        <v>45448</v>
      </c>
      <c r="C256" s="84">
        <f t="shared" si="10"/>
        <v>-5043.0167393596994</v>
      </c>
      <c r="D256" s="75">
        <v>11.123679661016949</v>
      </c>
      <c r="E256" s="82">
        <f>D256-'Ovládací panel'!$C$30</f>
        <v>-1.4065824906865867</v>
      </c>
      <c r="F256" s="83">
        <f>'Ovládací panel'!$C$16</f>
        <v>0</v>
      </c>
      <c r="G256" s="84">
        <f t="shared" si="11"/>
        <v>0</v>
      </c>
      <c r="H256" s="75">
        <f t="shared" si="9"/>
        <v>11.123679661016949</v>
      </c>
    </row>
    <row r="257" spans="2:8" x14ac:dyDescent="0.35">
      <c r="B257" s="74">
        <v>45449</v>
      </c>
      <c r="C257" s="84">
        <f t="shared" si="10"/>
        <v>-5058.129551129944</v>
      </c>
      <c r="D257" s="75">
        <v>15.112811770244821</v>
      </c>
      <c r="E257" s="82">
        <f>D257-'Ovládací panel'!$C$30</f>
        <v>2.582549618541286</v>
      </c>
      <c r="F257" s="83">
        <f>'Ovládací panel'!$C$16</f>
        <v>0</v>
      </c>
      <c r="G257" s="84">
        <f t="shared" si="11"/>
        <v>0</v>
      </c>
      <c r="H257" s="75">
        <f t="shared" si="9"/>
        <v>15.112811770244821</v>
      </c>
    </row>
    <row r="258" spans="2:8" x14ac:dyDescent="0.35">
      <c r="B258" s="74">
        <v>45450</v>
      </c>
      <c r="C258" s="84">
        <f t="shared" si="10"/>
        <v>-5073.6088309792849</v>
      </c>
      <c r="D258" s="75">
        <v>15.479279849340866</v>
      </c>
      <c r="E258" s="82">
        <f>D258-'Ovládací panel'!$C$30</f>
        <v>2.9490176976373306</v>
      </c>
      <c r="F258" s="83">
        <f>'Ovládací panel'!$C$16</f>
        <v>0</v>
      </c>
      <c r="G258" s="84">
        <f t="shared" si="11"/>
        <v>0</v>
      </c>
      <c r="H258" s="75">
        <f t="shared" si="9"/>
        <v>15.479279849340866</v>
      </c>
    </row>
    <row r="259" spans="2:8" x14ac:dyDescent="0.35">
      <c r="B259" s="74">
        <v>45451</v>
      </c>
      <c r="C259" s="84">
        <f t="shared" si="10"/>
        <v>-5089.1891306026373</v>
      </c>
      <c r="D259" s="75">
        <v>15.580299623352168</v>
      </c>
      <c r="E259" s="82">
        <f>D259-'Ovládací panel'!$C$30</f>
        <v>3.0500374716486327</v>
      </c>
      <c r="F259" s="83">
        <f>'Ovládací panel'!$C$16</f>
        <v>0</v>
      </c>
      <c r="G259" s="84">
        <f t="shared" si="11"/>
        <v>0</v>
      </c>
      <c r="H259" s="75">
        <f t="shared" si="9"/>
        <v>15.580299623352168</v>
      </c>
    </row>
    <row r="260" spans="2:8" x14ac:dyDescent="0.35">
      <c r="B260" s="74">
        <v>45452</v>
      </c>
      <c r="C260" s="84">
        <f t="shared" si="10"/>
        <v>-5104.565428907722</v>
      </c>
      <c r="D260" s="75">
        <v>15.376298305084747</v>
      </c>
      <c r="E260" s="82">
        <f>D260-'Ovládací panel'!$C$30</f>
        <v>2.8460361533812115</v>
      </c>
      <c r="F260" s="83">
        <f>'Ovládací panel'!$C$16</f>
        <v>0</v>
      </c>
      <c r="G260" s="84">
        <f t="shared" si="11"/>
        <v>0</v>
      </c>
      <c r="H260" s="75">
        <f t="shared" si="9"/>
        <v>15.376298305084747</v>
      </c>
    </row>
    <row r="261" spans="2:8" x14ac:dyDescent="0.35">
      <c r="B261" s="74">
        <v>45453</v>
      </c>
      <c r="C261" s="84">
        <f t="shared" si="10"/>
        <v>-5118.6705551789082</v>
      </c>
      <c r="D261" s="75">
        <v>14.105126271186441</v>
      </c>
      <c r="E261" s="82">
        <f>D261-'Ovládací panel'!$C$30</f>
        <v>1.5748641194829052</v>
      </c>
      <c r="F261" s="83">
        <f>'Ovládací panel'!$C$16</f>
        <v>0</v>
      </c>
      <c r="G261" s="84">
        <f t="shared" si="11"/>
        <v>0</v>
      </c>
      <c r="H261" s="75">
        <f t="shared" si="9"/>
        <v>14.105126271186441</v>
      </c>
    </row>
    <row r="262" spans="2:8" x14ac:dyDescent="0.35">
      <c r="B262" s="74">
        <v>45454</v>
      </c>
      <c r="C262" s="84">
        <f t="shared" si="10"/>
        <v>-5129.1141182674201</v>
      </c>
      <c r="D262" s="75">
        <v>10.44356308851224</v>
      </c>
      <c r="E262" s="82">
        <f>D262-'Ovládací panel'!$C$30</f>
        <v>-2.0866990631912952</v>
      </c>
      <c r="F262" s="83">
        <f>'Ovládací panel'!$C$16</f>
        <v>0</v>
      </c>
      <c r="G262" s="84">
        <f t="shared" si="11"/>
        <v>0</v>
      </c>
      <c r="H262" s="75">
        <f t="shared" si="9"/>
        <v>10.44356308851224</v>
      </c>
    </row>
    <row r="263" spans="2:8" x14ac:dyDescent="0.35">
      <c r="B263" s="74">
        <v>45455</v>
      </c>
      <c r="C263" s="84">
        <f t="shared" si="10"/>
        <v>-5140.8045720338987</v>
      </c>
      <c r="D263" s="75">
        <v>11.690453766478344</v>
      </c>
      <c r="E263" s="82">
        <f>D263-'Ovládací panel'!$C$30</f>
        <v>-0.83980838522519186</v>
      </c>
      <c r="F263" s="83">
        <f>'Ovládací panel'!$C$16</f>
        <v>0</v>
      </c>
      <c r="G263" s="84">
        <f t="shared" si="11"/>
        <v>0</v>
      </c>
      <c r="H263" s="75">
        <f t="shared" si="9"/>
        <v>11.690453766478344</v>
      </c>
    </row>
    <row r="264" spans="2:8" x14ac:dyDescent="0.35">
      <c r="B264" s="74">
        <v>45456</v>
      </c>
      <c r="C264" s="84">
        <f t="shared" si="10"/>
        <v>-5155.7301840866294</v>
      </c>
      <c r="D264" s="75">
        <v>14.925612052730697</v>
      </c>
      <c r="E264" s="82">
        <f>D264-'Ovládací panel'!$C$30</f>
        <v>2.3953499010271617</v>
      </c>
      <c r="F264" s="83">
        <f>'Ovládací panel'!$C$16</f>
        <v>0</v>
      </c>
      <c r="G264" s="84">
        <f t="shared" si="11"/>
        <v>0</v>
      </c>
      <c r="H264" s="75">
        <f t="shared" si="9"/>
        <v>14.925612052730697</v>
      </c>
    </row>
    <row r="265" spans="2:8" x14ac:dyDescent="0.35">
      <c r="B265" s="74">
        <v>45457</v>
      </c>
      <c r="C265" s="84">
        <f t="shared" si="10"/>
        <v>-5171.1332758945391</v>
      </c>
      <c r="D265" s="75">
        <v>15.403091807909604</v>
      </c>
      <c r="E265" s="82">
        <f>D265-'Ovládací panel'!$C$30</f>
        <v>2.8728296562060684</v>
      </c>
      <c r="F265" s="83">
        <f>'Ovládací panel'!$C$16</f>
        <v>0</v>
      </c>
      <c r="G265" s="84">
        <f t="shared" si="11"/>
        <v>0</v>
      </c>
      <c r="H265" s="75">
        <f t="shared" ref="H265:H328" si="12">IF(G265&gt;0,0,D265)</f>
        <v>15.403091807909604</v>
      </c>
    </row>
    <row r="266" spans="2:8" x14ac:dyDescent="0.35">
      <c r="B266" s="74">
        <v>45458</v>
      </c>
      <c r="C266" s="84">
        <f t="shared" ref="C266:C329" si="13">C265-D266</f>
        <v>-5186.1063205273076</v>
      </c>
      <c r="D266" s="75">
        <v>14.973044632768362</v>
      </c>
      <c r="E266" s="82">
        <f>D266-'Ovládací panel'!$C$30</f>
        <v>2.4427824810648264</v>
      </c>
      <c r="F266" s="83">
        <f>'Ovládací panel'!$C$16</f>
        <v>0</v>
      </c>
      <c r="G266" s="84">
        <f t="shared" ref="G266:G329" si="14">IF(G265&lt;=0,0,G265-E266+F266)</f>
        <v>0</v>
      </c>
      <c r="H266" s="75">
        <f t="shared" si="12"/>
        <v>14.973044632768362</v>
      </c>
    </row>
    <row r="267" spans="2:8" x14ac:dyDescent="0.35">
      <c r="B267" s="74">
        <v>45459</v>
      </c>
      <c r="C267" s="84">
        <f t="shared" si="13"/>
        <v>-5200.799281826743</v>
      </c>
      <c r="D267" s="75">
        <v>14.69296129943503</v>
      </c>
      <c r="E267" s="82">
        <f>D267-'Ovládací panel'!$C$30</f>
        <v>2.1626991477314945</v>
      </c>
      <c r="F267" s="83">
        <f>'Ovládací panel'!$C$16</f>
        <v>0</v>
      </c>
      <c r="G267" s="84">
        <f t="shared" si="14"/>
        <v>0</v>
      </c>
      <c r="H267" s="75">
        <f t="shared" si="12"/>
        <v>14.69296129943503</v>
      </c>
    </row>
    <row r="268" spans="2:8" x14ac:dyDescent="0.35">
      <c r="B268" s="74">
        <v>45460</v>
      </c>
      <c r="C268" s="84">
        <f t="shared" si="13"/>
        <v>-5214.6713821092289</v>
      </c>
      <c r="D268" s="75">
        <v>13.872100282485874</v>
      </c>
      <c r="E268" s="82">
        <f>D268-'Ovládací panel'!$C$30</f>
        <v>1.3418381307823388</v>
      </c>
      <c r="F268" s="83">
        <f>'Ovládací panel'!$C$16</f>
        <v>0</v>
      </c>
      <c r="G268" s="84">
        <f t="shared" si="14"/>
        <v>0</v>
      </c>
      <c r="H268" s="75">
        <f t="shared" si="12"/>
        <v>13.872100282485874</v>
      </c>
    </row>
    <row r="269" spans="2:8" x14ac:dyDescent="0.35">
      <c r="B269" s="74">
        <v>45461</v>
      </c>
      <c r="C269" s="84">
        <f t="shared" si="13"/>
        <v>-5225.2167657250484</v>
      </c>
      <c r="D269" s="75">
        <v>10.54538361581921</v>
      </c>
      <c r="E269" s="82">
        <f>D269-'Ovládací panel'!$C$30</f>
        <v>-1.9848785358843255</v>
      </c>
      <c r="F269" s="83">
        <f>'Ovládací panel'!$C$16</f>
        <v>0</v>
      </c>
      <c r="G269" s="84">
        <f t="shared" si="14"/>
        <v>0</v>
      </c>
      <c r="H269" s="75">
        <f t="shared" si="12"/>
        <v>10.54538361581921</v>
      </c>
    </row>
    <row r="270" spans="2:8" x14ac:dyDescent="0.35">
      <c r="B270" s="74">
        <v>45462</v>
      </c>
      <c r="C270" s="84">
        <f t="shared" si="13"/>
        <v>-5235.7735672316394</v>
      </c>
      <c r="D270" s="75">
        <v>10.556801506591338</v>
      </c>
      <c r="E270" s="82">
        <f>D270-'Ovládací panel'!$C$30</f>
        <v>-1.9734606451121977</v>
      </c>
      <c r="F270" s="83">
        <f>'Ovládací panel'!$C$16</f>
        <v>0</v>
      </c>
      <c r="G270" s="84">
        <f t="shared" si="14"/>
        <v>0</v>
      </c>
      <c r="H270" s="75">
        <f t="shared" si="12"/>
        <v>10.556801506591338</v>
      </c>
    </row>
    <row r="271" spans="2:8" x14ac:dyDescent="0.35">
      <c r="B271" s="74">
        <v>45463</v>
      </c>
      <c r="C271" s="84">
        <f t="shared" si="13"/>
        <v>-5249.8529008474588</v>
      </c>
      <c r="D271" s="75">
        <v>14.079333615819209</v>
      </c>
      <c r="E271" s="82">
        <f>D271-'Ovládací panel'!$C$30</f>
        <v>1.5490714641156735</v>
      </c>
      <c r="F271" s="83">
        <f>'Ovládací panel'!$C$16</f>
        <v>0</v>
      </c>
      <c r="G271" s="84">
        <f t="shared" si="14"/>
        <v>0</v>
      </c>
      <c r="H271" s="75">
        <f t="shared" si="12"/>
        <v>14.079333615819209</v>
      </c>
    </row>
    <row r="272" spans="2:8" x14ac:dyDescent="0.35">
      <c r="B272" s="74">
        <v>45464</v>
      </c>
      <c r="C272" s="84">
        <f t="shared" si="13"/>
        <v>-5264.8941620527321</v>
      </c>
      <c r="D272" s="75">
        <v>15.04126120527307</v>
      </c>
      <c r="E272" s="82">
        <f>D272-'Ovládací panel'!$C$30</f>
        <v>2.5109990535695346</v>
      </c>
      <c r="F272" s="83">
        <f>'Ovládací panel'!$C$16</f>
        <v>0</v>
      </c>
      <c r="G272" s="84">
        <f t="shared" si="14"/>
        <v>0</v>
      </c>
      <c r="H272" s="75">
        <f t="shared" si="12"/>
        <v>15.04126120527307</v>
      </c>
    </row>
    <row r="273" spans="2:9" x14ac:dyDescent="0.35">
      <c r="B273" s="74">
        <v>45465</v>
      </c>
      <c r="C273" s="84">
        <f t="shared" si="13"/>
        <v>-5280.5205324858771</v>
      </c>
      <c r="D273" s="75">
        <v>15.626370433145011</v>
      </c>
      <c r="E273" s="82">
        <f>D273-'Ovládací panel'!$C$30</f>
        <v>3.0961082814414755</v>
      </c>
      <c r="F273" s="83">
        <f>'Ovládací panel'!$C$16</f>
        <v>0</v>
      </c>
      <c r="G273" s="84">
        <f t="shared" si="14"/>
        <v>0</v>
      </c>
      <c r="H273" s="75">
        <f t="shared" si="12"/>
        <v>15.626370433145011</v>
      </c>
    </row>
    <row r="274" spans="2:9" x14ac:dyDescent="0.35">
      <c r="B274" s="74">
        <v>45466</v>
      </c>
      <c r="C274" s="84">
        <f t="shared" si="13"/>
        <v>-5295.8616086629017</v>
      </c>
      <c r="D274" s="75">
        <v>15.341076177024483</v>
      </c>
      <c r="E274" s="82">
        <f>D274-'Ovládací panel'!$C$30</f>
        <v>2.8108140253209477</v>
      </c>
      <c r="F274" s="83">
        <f>'Ovládací panel'!$C$16</f>
        <v>0</v>
      </c>
      <c r="G274" s="84">
        <f t="shared" si="14"/>
        <v>0</v>
      </c>
      <c r="H274" s="75">
        <f t="shared" si="12"/>
        <v>15.341076177024483</v>
      </c>
    </row>
    <row r="275" spans="2:9" x14ac:dyDescent="0.35">
      <c r="B275" s="74">
        <v>45467</v>
      </c>
      <c r="C275" s="84">
        <f t="shared" si="13"/>
        <v>-5310.4188747645967</v>
      </c>
      <c r="D275" s="75">
        <v>14.557266101694918</v>
      </c>
      <c r="E275" s="82">
        <f>D275-'Ovládací panel'!$C$30</f>
        <v>2.0270039499913821</v>
      </c>
      <c r="F275" s="83">
        <f>'Ovládací panel'!$C$16</f>
        <v>0</v>
      </c>
      <c r="G275" s="84">
        <f t="shared" si="14"/>
        <v>0</v>
      </c>
      <c r="H275" s="75">
        <f t="shared" si="12"/>
        <v>14.557266101694918</v>
      </c>
    </row>
    <row r="276" spans="2:9" x14ac:dyDescent="0.35">
      <c r="B276" s="74">
        <v>45468</v>
      </c>
      <c r="C276" s="84">
        <f t="shared" si="13"/>
        <v>-5320.3465796610189</v>
      </c>
      <c r="D276" s="75">
        <v>9.9277048964218473</v>
      </c>
      <c r="E276" s="82">
        <f>D276-'Ovládací panel'!$C$30</f>
        <v>-2.6025572552816882</v>
      </c>
      <c r="F276" s="83">
        <f>'Ovládací panel'!$C$16</f>
        <v>0</v>
      </c>
      <c r="G276" s="84">
        <f t="shared" si="14"/>
        <v>0</v>
      </c>
      <c r="H276" s="75">
        <f t="shared" si="12"/>
        <v>9.9277048964218473</v>
      </c>
    </row>
    <row r="277" spans="2:9" x14ac:dyDescent="0.35">
      <c r="B277" s="74">
        <v>45469</v>
      </c>
      <c r="C277" s="84">
        <f t="shared" si="13"/>
        <v>-5330.8012331450118</v>
      </c>
      <c r="D277" s="75">
        <v>10.454653483992468</v>
      </c>
      <c r="E277" s="82">
        <f>D277-'Ovládací panel'!$C$30</f>
        <v>-2.0756086677110677</v>
      </c>
      <c r="F277" s="83">
        <f>'Ovládací panel'!$C$16</f>
        <v>0</v>
      </c>
      <c r="G277" s="84">
        <f t="shared" si="14"/>
        <v>0</v>
      </c>
      <c r="H277" s="75">
        <f t="shared" si="12"/>
        <v>10.454653483992468</v>
      </c>
    </row>
    <row r="278" spans="2:9" x14ac:dyDescent="0.35">
      <c r="B278" s="74">
        <v>45470</v>
      </c>
      <c r="C278" s="84">
        <f t="shared" si="13"/>
        <v>-5345.9287562146919</v>
      </c>
      <c r="D278" s="75">
        <v>15.127523069679851</v>
      </c>
      <c r="E278" s="82">
        <f>D278-'Ovládací panel'!$C$30</f>
        <v>2.5972609179763158</v>
      </c>
      <c r="F278" s="83">
        <f>'Ovládací panel'!$C$16</f>
        <v>0</v>
      </c>
      <c r="G278" s="84">
        <f t="shared" si="14"/>
        <v>0</v>
      </c>
      <c r="H278" s="75">
        <f t="shared" si="12"/>
        <v>15.127523069679851</v>
      </c>
    </row>
    <row r="279" spans="2:9" x14ac:dyDescent="0.35">
      <c r="B279" s="74">
        <v>45471</v>
      </c>
      <c r="C279" s="84">
        <f t="shared" si="13"/>
        <v>-5361.0778189265566</v>
      </c>
      <c r="D279" s="75">
        <v>15.149062711864408</v>
      </c>
      <c r="E279" s="82">
        <f>D279-'Ovládací panel'!$C$30</f>
        <v>2.6188005601608726</v>
      </c>
      <c r="F279" s="83">
        <f>'Ovládací panel'!$C$16</f>
        <v>0</v>
      </c>
      <c r="G279" s="84">
        <f t="shared" si="14"/>
        <v>0</v>
      </c>
      <c r="H279" s="75">
        <f t="shared" si="12"/>
        <v>15.149062711864408</v>
      </c>
    </row>
    <row r="280" spans="2:9" x14ac:dyDescent="0.35">
      <c r="B280" s="74">
        <v>45472</v>
      </c>
      <c r="C280" s="84">
        <f t="shared" si="13"/>
        <v>-5375.752027024485</v>
      </c>
      <c r="D280" s="75">
        <v>14.674208097928439</v>
      </c>
      <c r="E280" s="82">
        <f>D280-'Ovládací panel'!$C$30</f>
        <v>2.1439459462249033</v>
      </c>
      <c r="F280" s="83">
        <f>'Ovládací panel'!$C$16</f>
        <v>0</v>
      </c>
      <c r="G280" s="84">
        <f t="shared" si="14"/>
        <v>0</v>
      </c>
      <c r="H280" s="75">
        <f t="shared" si="12"/>
        <v>14.674208097928439</v>
      </c>
    </row>
    <row r="281" spans="2:9" x14ac:dyDescent="0.35">
      <c r="B281" s="74">
        <v>45473</v>
      </c>
      <c r="C281" s="84">
        <f t="shared" si="13"/>
        <v>-5390.7071081920931</v>
      </c>
      <c r="D281" s="75">
        <v>14.955081167608286</v>
      </c>
      <c r="E281" s="82">
        <f>D281-'Ovládací panel'!$C$30</f>
        <v>2.4248190159047507</v>
      </c>
      <c r="F281" s="83">
        <f>'Ovládací panel'!$C$16</f>
        <v>0</v>
      </c>
      <c r="G281" s="84">
        <f t="shared" si="14"/>
        <v>0</v>
      </c>
      <c r="H281" s="75">
        <f t="shared" si="12"/>
        <v>14.955081167608286</v>
      </c>
      <c r="I281" s="90"/>
    </row>
    <row r="282" spans="2:9" x14ac:dyDescent="0.35">
      <c r="B282" s="74">
        <v>45474</v>
      </c>
      <c r="C282" s="84">
        <f t="shared" si="13"/>
        <v>-5405.0696715630911</v>
      </c>
      <c r="D282" s="75">
        <v>14.362563370998119</v>
      </c>
      <c r="E282" s="82">
        <f>D282-'Ovládací panel'!$C$30</f>
        <v>1.8323012192945836</v>
      </c>
      <c r="F282" s="83">
        <f>'Ovládací panel'!$C$16</f>
        <v>0</v>
      </c>
      <c r="G282" s="84">
        <f t="shared" si="14"/>
        <v>0</v>
      </c>
      <c r="H282" s="75">
        <f t="shared" si="12"/>
        <v>14.362563370998119</v>
      </c>
    </row>
    <row r="283" spans="2:9" x14ac:dyDescent="0.35">
      <c r="B283" s="74">
        <v>45475</v>
      </c>
      <c r="C283" s="84">
        <f t="shared" si="13"/>
        <v>-5415.8172730696824</v>
      </c>
      <c r="D283" s="75">
        <v>10.747601506591337</v>
      </c>
      <c r="E283" s="82">
        <f>D283-'Ovládací panel'!$C$30</f>
        <v>-1.7826606451121982</v>
      </c>
      <c r="F283" s="83">
        <f>'Ovládací panel'!$C$16</f>
        <v>0</v>
      </c>
      <c r="G283" s="84">
        <f t="shared" si="14"/>
        <v>0</v>
      </c>
      <c r="H283" s="75">
        <f t="shared" si="12"/>
        <v>10.747601506591337</v>
      </c>
    </row>
    <row r="284" spans="2:9" x14ac:dyDescent="0.35">
      <c r="B284" s="74">
        <v>45476</v>
      </c>
      <c r="C284" s="84">
        <f t="shared" si="13"/>
        <v>-5425.6661910546163</v>
      </c>
      <c r="D284" s="75">
        <v>9.8489179849340864</v>
      </c>
      <c r="E284" s="82">
        <f>D284-'Ovládací panel'!$C$30</f>
        <v>-2.6813441667694491</v>
      </c>
      <c r="F284" s="83">
        <f>'Ovládací panel'!$C$16</f>
        <v>0</v>
      </c>
      <c r="G284" s="84">
        <f t="shared" si="14"/>
        <v>0</v>
      </c>
      <c r="H284" s="75">
        <f t="shared" si="12"/>
        <v>9.8489179849340864</v>
      </c>
    </row>
    <row r="285" spans="2:9" x14ac:dyDescent="0.35">
      <c r="B285" s="74">
        <v>45477</v>
      </c>
      <c r="C285" s="84">
        <f t="shared" si="13"/>
        <v>-5437.8553208097956</v>
      </c>
      <c r="D285" s="75">
        <v>12.189129755178909</v>
      </c>
      <c r="E285" s="82">
        <f>D285-'Ovládací panel'!$C$30</f>
        <v>-0.34113239652462646</v>
      </c>
      <c r="F285" s="83">
        <f>'Ovládací panel'!$C$16</f>
        <v>0</v>
      </c>
      <c r="G285" s="84">
        <f t="shared" si="14"/>
        <v>0</v>
      </c>
      <c r="H285" s="75">
        <f t="shared" si="12"/>
        <v>12.189129755178909</v>
      </c>
    </row>
    <row r="286" spans="2:9" x14ac:dyDescent="0.35">
      <c r="B286" s="74">
        <v>45478</v>
      </c>
      <c r="C286" s="84">
        <f t="shared" si="13"/>
        <v>-5448.2734677966127</v>
      </c>
      <c r="D286" s="75">
        <v>10.418146986817327</v>
      </c>
      <c r="E286" s="82">
        <f>D286-'Ovládací panel'!$C$30</f>
        <v>-2.1121151648862089</v>
      </c>
      <c r="F286" s="83">
        <f>'Ovládací panel'!$C$16</f>
        <v>0</v>
      </c>
      <c r="G286" s="84">
        <f t="shared" si="14"/>
        <v>0</v>
      </c>
      <c r="H286" s="75">
        <f t="shared" si="12"/>
        <v>10.418146986817327</v>
      </c>
    </row>
    <row r="287" spans="2:9" x14ac:dyDescent="0.35">
      <c r="B287" s="74">
        <v>45479</v>
      </c>
      <c r="C287" s="84">
        <f t="shared" si="13"/>
        <v>-5462.7504629001905</v>
      </c>
      <c r="D287" s="75">
        <v>14.476995103578155</v>
      </c>
      <c r="E287" s="82">
        <f>D287-'Ovládací panel'!$C$30</f>
        <v>1.946732951874619</v>
      </c>
      <c r="F287" s="83">
        <f>'Ovládací panel'!$C$16</f>
        <v>0</v>
      </c>
      <c r="G287" s="84">
        <f t="shared" si="14"/>
        <v>0</v>
      </c>
      <c r="H287" s="75">
        <f t="shared" si="12"/>
        <v>14.476995103578155</v>
      </c>
    </row>
    <row r="288" spans="2:9" x14ac:dyDescent="0.35">
      <c r="B288" s="74">
        <v>45480</v>
      </c>
      <c r="C288" s="84">
        <f t="shared" si="13"/>
        <v>-5477.7472536723189</v>
      </c>
      <c r="D288" s="75">
        <v>14.996790772128062</v>
      </c>
      <c r="E288" s="82">
        <f>D288-'Ovládací panel'!$C$30</f>
        <v>2.4665286204245263</v>
      </c>
      <c r="F288" s="83">
        <f>'Ovládací panel'!$C$16</f>
        <v>0</v>
      </c>
      <c r="G288" s="84">
        <f t="shared" si="14"/>
        <v>0</v>
      </c>
      <c r="H288" s="75">
        <f t="shared" si="12"/>
        <v>14.996790772128062</v>
      </c>
    </row>
    <row r="289" spans="2:8" x14ac:dyDescent="0.35">
      <c r="B289" s="74">
        <v>45481</v>
      </c>
      <c r="C289" s="84">
        <f t="shared" si="13"/>
        <v>-5491.3262522598898</v>
      </c>
      <c r="D289" s="75">
        <v>13.578998587570622</v>
      </c>
      <c r="E289" s="82">
        <f>D289-'Ovládací panel'!$C$30</f>
        <v>1.0487364358670863</v>
      </c>
      <c r="F289" s="83">
        <f>'Ovládací panel'!$C$16</f>
        <v>0</v>
      </c>
      <c r="G289" s="84">
        <f t="shared" si="14"/>
        <v>0</v>
      </c>
      <c r="H289" s="75">
        <f t="shared" si="12"/>
        <v>13.578998587570622</v>
      </c>
    </row>
    <row r="290" spans="2:8" x14ac:dyDescent="0.35">
      <c r="B290" s="74">
        <v>45482</v>
      </c>
      <c r="C290" s="84">
        <f t="shared" si="13"/>
        <v>-5501.1325236346547</v>
      </c>
      <c r="D290" s="75">
        <v>9.8062713747645951</v>
      </c>
      <c r="E290" s="82">
        <f>D290-'Ovládací panel'!$C$30</f>
        <v>-2.7239907769389404</v>
      </c>
      <c r="F290" s="83">
        <f>'Ovládací panel'!$C$16</f>
        <v>0</v>
      </c>
      <c r="G290" s="84">
        <f t="shared" si="14"/>
        <v>0</v>
      </c>
      <c r="H290" s="75">
        <f t="shared" si="12"/>
        <v>9.8062713747645951</v>
      </c>
    </row>
    <row r="291" spans="2:8" x14ac:dyDescent="0.35">
      <c r="B291" s="74">
        <v>45483</v>
      </c>
      <c r="C291" s="84">
        <f t="shared" si="13"/>
        <v>-5511.3324297551817</v>
      </c>
      <c r="D291" s="75">
        <v>10.199906120527308</v>
      </c>
      <c r="E291" s="82">
        <f>D291-'Ovládací panel'!$C$30</f>
        <v>-2.3303560311762279</v>
      </c>
      <c r="F291" s="83">
        <f>'Ovládací panel'!$C$16</f>
        <v>0</v>
      </c>
      <c r="G291" s="84">
        <f t="shared" si="14"/>
        <v>0</v>
      </c>
      <c r="H291" s="75">
        <f t="shared" si="12"/>
        <v>10.199906120527308</v>
      </c>
    </row>
    <row r="292" spans="2:8" x14ac:dyDescent="0.35">
      <c r="B292" s="74">
        <v>45484</v>
      </c>
      <c r="C292" s="84">
        <f t="shared" si="13"/>
        <v>-5525.394300282489</v>
      </c>
      <c r="D292" s="75">
        <v>14.06187052730697</v>
      </c>
      <c r="E292" s="82">
        <f>D292-'Ovládací panel'!$C$30</f>
        <v>1.5316083756034349</v>
      </c>
      <c r="F292" s="83">
        <f>'Ovládací panel'!$C$16</f>
        <v>0</v>
      </c>
      <c r="G292" s="84">
        <f t="shared" si="14"/>
        <v>0</v>
      </c>
      <c r="H292" s="75">
        <f t="shared" si="12"/>
        <v>14.06187052730697</v>
      </c>
    </row>
    <row r="293" spans="2:8" x14ac:dyDescent="0.35">
      <c r="B293" s="74">
        <v>45485</v>
      </c>
      <c r="C293" s="84">
        <f t="shared" si="13"/>
        <v>-5539.7178902071591</v>
      </c>
      <c r="D293" s="75">
        <v>14.323589924670435</v>
      </c>
      <c r="E293" s="82">
        <f>D293-'Ovládací panel'!$C$30</f>
        <v>1.793327772966899</v>
      </c>
      <c r="F293" s="83">
        <f>'Ovládací panel'!$C$16</f>
        <v>0</v>
      </c>
      <c r="G293" s="84">
        <f t="shared" si="14"/>
        <v>0</v>
      </c>
      <c r="H293" s="75">
        <f t="shared" si="12"/>
        <v>14.323589924670435</v>
      </c>
    </row>
    <row r="294" spans="2:8" x14ac:dyDescent="0.35">
      <c r="B294" s="74">
        <v>45486</v>
      </c>
      <c r="C294" s="84">
        <f t="shared" si="13"/>
        <v>-5554.1771757062179</v>
      </c>
      <c r="D294" s="75">
        <v>14.45928549905838</v>
      </c>
      <c r="E294" s="82">
        <f>D294-'Ovládací panel'!$C$30</f>
        <v>1.9290233473548444</v>
      </c>
      <c r="F294" s="83">
        <f>'Ovládací panel'!$C$16</f>
        <v>0</v>
      </c>
      <c r="G294" s="84">
        <f t="shared" si="14"/>
        <v>0</v>
      </c>
      <c r="H294" s="75">
        <f t="shared" si="12"/>
        <v>14.45928549905838</v>
      </c>
    </row>
    <row r="295" spans="2:8" x14ac:dyDescent="0.35">
      <c r="B295" s="74">
        <v>45487</v>
      </c>
      <c r="C295" s="84">
        <f t="shared" si="13"/>
        <v>-5568.4888768361616</v>
      </c>
      <c r="D295" s="75">
        <v>14.311701129943504</v>
      </c>
      <c r="E295" s="82">
        <f>D295-'Ovládací panel'!$C$30</f>
        <v>1.7814389782399687</v>
      </c>
      <c r="F295" s="83">
        <f>'Ovládací panel'!$C$16</f>
        <v>0</v>
      </c>
      <c r="G295" s="84">
        <f t="shared" si="14"/>
        <v>0</v>
      </c>
      <c r="H295" s="75">
        <f t="shared" si="12"/>
        <v>14.311701129943504</v>
      </c>
    </row>
    <row r="296" spans="2:8" x14ac:dyDescent="0.35">
      <c r="B296" s="74">
        <v>45488</v>
      </c>
      <c r="C296" s="84">
        <f t="shared" si="13"/>
        <v>-5581.9537758003798</v>
      </c>
      <c r="D296" s="75">
        <v>13.46489896421846</v>
      </c>
      <c r="E296" s="82">
        <f>D296-'Ovládací panel'!$C$30</f>
        <v>0.93463681251492403</v>
      </c>
      <c r="F296" s="83">
        <f>'Ovládací panel'!$C$16</f>
        <v>0</v>
      </c>
      <c r="G296" s="84">
        <f t="shared" si="14"/>
        <v>0</v>
      </c>
      <c r="H296" s="75">
        <f t="shared" si="12"/>
        <v>13.46489896421846</v>
      </c>
    </row>
    <row r="297" spans="2:8" x14ac:dyDescent="0.35">
      <c r="B297" s="74">
        <v>45489</v>
      </c>
      <c r="C297" s="84">
        <f t="shared" si="13"/>
        <v>-5591.120671751416</v>
      </c>
      <c r="D297" s="75">
        <v>9.1668959510357819</v>
      </c>
      <c r="E297" s="82">
        <f>D297-'Ovládací panel'!$C$30</f>
        <v>-3.3633662006677536</v>
      </c>
      <c r="F297" s="83">
        <f>'Ovládací panel'!$C$16</f>
        <v>0</v>
      </c>
      <c r="G297" s="84">
        <f t="shared" si="14"/>
        <v>0</v>
      </c>
      <c r="H297" s="75">
        <f t="shared" si="12"/>
        <v>9.1668959510357819</v>
      </c>
    </row>
    <row r="298" spans="2:8" x14ac:dyDescent="0.35">
      <c r="B298" s="74">
        <v>45490</v>
      </c>
      <c r="C298" s="84">
        <f t="shared" si="13"/>
        <v>-5600.9333802259926</v>
      </c>
      <c r="D298" s="75">
        <v>9.8127084745762723</v>
      </c>
      <c r="E298" s="82">
        <f>D298-'Ovládací panel'!$C$30</f>
        <v>-2.7175536771272633</v>
      </c>
      <c r="F298" s="83">
        <f>'Ovládací panel'!$C$16</f>
        <v>0</v>
      </c>
      <c r="G298" s="84">
        <f t="shared" si="14"/>
        <v>0</v>
      </c>
      <c r="H298" s="75">
        <f t="shared" si="12"/>
        <v>9.8127084745762723</v>
      </c>
    </row>
    <row r="299" spans="2:8" x14ac:dyDescent="0.35">
      <c r="B299" s="74">
        <v>45491</v>
      </c>
      <c r="C299" s="84">
        <f t="shared" si="13"/>
        <v>-5615.2860817325836</v>
      </c>
      <c r="D299" s="75">
        <v>14.352701506591337</v>
      </c>
      <c r="E299" s="82">
        <f>D299-'Ovládací panel'!$C$30</f>
        <v>1.822439354887802</v>
      </c>
      <c r="F299" s="83">
        <f>'Ovládací panel'!$C$16</f>
        <v>0</v>
      </c>
      <c r="G299" s="84">
        <f t="shared" si="14"/>
        <v>0</v>
      </c>
      <c r="H299" s="75">
        <f t="shared" si="12"/>
        <v>14.352701506591337</v>
      </c>
    </row>
    <row r="300" spans="2:8" x14ac:dyDescent="0.35">
      <c r="B300" s="74">
        <v>45492</v>
      </c>
      <c r="C300" s="84">
        <f t="shared" si="13"/>
        <v>-5629.2716462335256</v>
      </c>
      <c r="D300" s="75">
        <v>13.985564500941623</v>
      </c>
      <c r="E300" s="82">
        <f>D300-'Ovládací panel'!$C$30</f>
        <v>1.455302349238087</v>
      </c>
      <c r="F300" s="83">
        <f>'Ovládací panel'!$C$16</f>
        <v>0</v>
      </c>
      <c r="G300" s="84">
        <f t="shared" si="14"/>
        <v>0</v>
      </c>
      <c r="H300" s="75">
        <f t="shared" si="12"/>
        <v>13.985564500941623</v>
      </c>
    </row>
    <row r="301" spans="2:8" x14ac:dyDescent="0.35">
      <c r="B301" s="74">
        <v>45493</v>
      </c>
      <c r="C301" s="84">
        <f t="shared" si="13"/>
        <v>-5644.1383011299476</v>
      </c>
      <c r="D301" s="75">
        <v>14.866654896421847</v>
      </c>
      <c r="E301" s="82">
        <f>D301-'Ovládací panel'!$C$30</f>
        <v>2.3363927447183119</v>
      </c>
      <c r="F301" s="83">
        <f>'Ovládací panel'!$C$16</f>
        <v>0</v>
      </c>
      <c r="G301" s="84">
        <f t="shared" si="14"/>
        <v>0</v>
      </c>
      <c r="H301" s="75">
        <f t="shared" si="12"/>
        <v>14.866654896421847</v>
      </c>
    </row>
    <row r="302" spans="2:8" x14ac:dyDescent="0.35">
      <c r="B302" s="74">
        <v>45494</v>
      </c>
      <c r="C302" s="84">
        <f t="shared" si="13"/>
        <v>-5658.2843581920943</v>
      </c>
      <c r="D302" s="75">
        <v>14.146057062146893</v>
      </c>
      <c r="E302" s="82">
        <f>D302-'Ovládací panel'!$C$30</f>
        <v>1.6157949104433573</v>
      </c>
      <c r="F302" s="83">
        <f>'Ovládací panel'!$C$16</f>
        <v>0</v>
      </c>
      <c r="G302" s="84">
        <f t="shared" si="14"/>
        <v>0</v>
      </c>
      <c r="H302" s="75">
        <f t="shared" si="12"/>
        <v>14.146057062146893</v>
      </c>
    </row>
    <row r="303" spans="2:8" x14ac:dyDescent="0.35">
      <c r="B303" s="74">
        <v>45495</v>
      </c>
      <c r="C303" s="84">
        <f t="shared" si="13"/>
        <v>-5670.8574528248628</v>
      </c>
      <c r="D303" s="75">
        <v>12.573094632768363</v>
      </c>
      <c r="E303" s="82">
        <f>D303-'Ovládací panel'!$C$30</f>
        <v>4.2832481064827732E-2</v>
      </c>
      <c r="F303" s="83">
        <f>'Ovládací panel'!$C$16</f>
        <v>0</v>
      </c>
      <c r="G303" s="84">
        <f t="shared" si="14"/>
        <v>0</v>
      </c>
      <c r="H303" s="75">
        <f t="shared" si="12"/>
        <v>12.573094632768363</v>
      </c>
    </row>
    <row r="304" spans="2:8" x14ac:dyDescent="0.35">
      <c r="B304" s="74">
        <v>45496</v>
      </c>
      <c r="C304" s="84">
        <f t="shared" si="13"/>
        <v>-5680.1611142184602</v>
      </c>
      <c r="D304" s="75">
        <v>9.3036613935969878</v>
      </c>
      <c r="E304" s="82">
        <f>D304-'Ovládací panel'!$C$30</f>
        <v>-3.2266007581065477</v>
      </c>
      <c r="F304" s="83">
        <f>'Ovládací panel'!$C$16</f>
        <v>0</v>
      </c>
      <c r="G304" s="84">
        <f t="shared" si="14"/>
        <v>0</v>
      </c>
      <c r="H304" s="75">
        <f t="shared" si="12"/>
        <v>9.3036613935969878</v>
      </c>
    </row>
    <row r="305" spans="2:8" x14ac:dyDescent="0.35">
      <c r="B305" s="74">
        <v>45497</v>
      </c>
      <c r="C305" s="84">
        <f t="shared" si="13"/>
        <v>-5689.7701841807957</v>
      </c>
      <c r="D305" s="75">
        <v>9.6090699623352176</v>
      </c>
      <c r="E305" s="82">
        <f>D305-'Ovládací panel'!$C$30</f>
        <v>-2.9211921893683179</v>
      </c>
      <c r="F305" s="83">
        <f>'Ovládací panel'!$C$16</f>
        <v>0</v>
      </c>
      <c r="G305" s="84">
        <f t="shared" si="14"/>
        <v>0</v>
      </c>
      <c r="H305" s="75">
        <f t="shared" si="12"/>
        <v>9.6090699623352176</v>
      </c>
    </row>
    <row r="306" spans="2:8" x14ac:dyDescent="0.35">
      <c r="B306" s="74">
        <v>45498</v>
      </c>
      <c r="C306" s="84">
        <f t="shared" si="13"/>
        <v>-5702.9986034839976</v>
      </c>
      <c r="D306" s="75">
        <v>13.228419303201507</v>
      </c>
      <c r="E306" s="82">
        <f>D306-'Ovládací panel'!$C$30</f>
        <v>0.69815715149797164</v>
      </c>
      <c r="F306" s="83">
        <f>'Ovládací panel'!$C$16</f>
        <v>0</v>
      </c>
      <c r="G306" s="84">
        <f t="shared" si="14"/>
        <v>0</v>
      </c>
      <c r="H306" s="75">
        <f t="shared" si="12"/>
        <v>13.228419303201507</v>
      </c>
    </row>
    <row r="307" spans="2:8" x14ac:dyDescent="0.35">
      <c r="B307" s="74">
        <v>45499</v>
      </c>
      <c r="C307" s="84">
        <f t="shared" si="13"/>
        <v>-5715.6209996233574</v>
      </c>
      <c r="D307" s="75">
        <v>12.622396139359701</v>
      </c>
      <c r="E307" s="82">
        <f>D307-'Ovládací panel'!$C$30</f>
        <v>9.2133987656165317E-2</v>
      </c>
      <c r="F307" s="83">
        <f>'Ovládací panel'!$C$16</f>
        <v>0</v>
      </c>
      <c r="G307" s="84">
        <f t="shared" si="14"/>
        <v>0</v>
      </c>
      <c r="H307" s="75">
        <f t="shared" si="12"/>
        <v>12.622396139359701</v>
      </c>
    </row>
    <row r="308" spans="2:8" x14ac:dyDescent="0.35">
      <c r="B308" s="74">
        <v>45500</v>
      </c>
      <c r="C308" s="84">
        <f t="shared" si="13"/>
        <v>-5726.6826596045248</v>
      </c>
      <c r="D308" s="75">
        <v>11.06165998116761</v>
      </c>
      <c r="E308" s="82">
        <f>D308-'Ovládací panel'!$C$30</f>
        <v>-1.4686021705359256</v>
      </c>
      <c r="F308" s="83">
        <f>'Ovládací panel'!$C$16</f>
        <v>0</v>
      </c>
      <c r="G308" s="84">
        <f t="shared" si="14"/>
        <v>0</v>
      </c>
      <c r="H308" s="75">
        <f t="shared" si="12"/>
        <v>11.06165998116761</v>
      </c>
    </row>
    <row r="309" spans="2:8" x14ac:dyDescent="0.35">
      <c r="B309" s="74">
        <v>45501</v>
      </c>
      <c r="C309" s="84">
        <f t="shared" si="13"/>
        <v>-5737.4881209039595</v>
      </c>
      <c r="D309" s="75">
        <v>10.805461299435029</v>
      </c>
      <c r="E309" s="82">
        <f>D309-'Ovládací panel'!$C$30</f>
        <v>-1.7248008522685065</v>
      </c>
      <c r="F309" s="83">
        <f>'Ovládací panel'!$C$16</f>
        <v>0</v>
      </c>
      <c r="G309" s="84">
        <f t="shared" si="14"/>
        <v>0</v>
      </c>
      <c r="H309" s="75">
        <f t="shared" si="12"/>
        <v>10.805461299435029</v>
      </c>
    </row>
    <row r="310" spans="2:8" x14ac:dyDescent="0.35">
      <c r="B310" s="74">
        <v>45502</v>
      </c>
      <c r="C310" s="84">
        <f t="shared" si="13"/>
        <v>-5747.8353166666711</v>
      </c>
      <c r="D310" s="75">
        <v>10.347195762711864</v>
      </c>
      <c r="E310" s="82">
        <f>D310-'Ovládací panel'!$C$30</f>
        <v>-2.183066388991671</v>
      </c>
      <c r="F310" s="83">
        <f>'Ovládací panel'!$C$16</f>
        <v>0</v>
      </c>
      <c r="G310" s="84">
        <f t="shared" si="14"/>
        <v>0</v>
      </c>
      <c r="H310" s="75">
        <f t="shared" si="12"/>
        <v>10.347195762711864</v>
      </c>
    </row>
    <row r="311" spans="2:8" x14ac:dyDescent="0.35">
      <c r="B311" s="74">
        <v>45503</v>
      </c>
      <c r="C311" s="84">
        <f t="shared" si="13"/>
        <v>-5756.9569924670477</v>
      </c>
      <c r="D311" s="75">
        <v>9.1216758003766483</v>
      </c>
      <c r="E311" s="82">
        <f>D311-'Ovládací panel'!$C$30</f>
        <v>-3.4085863513268873</v>
      </c>
      <c r="F311" s="83">
        <f>'Ovládací panel'!$C$16</f>
        <v>0</v>
      </c>
      <c r="G311" s="84">
        <f t="shared" si="14"/>
        <v>0</v>
      </c>
      <c r="H311" s="75">
        <f t="shared" si="12"/>
        <v>9.1216758003766483</v>
      </c>
    </row>
    <row r="312" spans="2:8" x14ac:dyDescent="0.35">
      <c r="B312" s="74">
        <v>45504</v>
      </c>
      <c r="C312" s="84">
        <f t="shared" si="13"/>
        <v>-5766.5080368173303</v>
      </c>
      <c r="D312" s="75">
        <v>9.5510443502824867</v>
      </c>
      <c r="E312" s="82">
        <f>D312-'Ovládací panel'!$C$30</f>
        <v>-2.9792178014210489</v>
      </c>
      <c r="F312" s="83">
        <f>'Ovládací panel'!$C$16</f>
        <v>0</v>
      </c>
      <c r="G312" s="84">
        <f t="shared" si="14"/>
        <v>0</v>
      </c>
      <c r="H312" s="75">
        <f t="shared" si="12"/>
        <v>9.5510443502824867</v>
      </c>
    </row>
    <row r="313" spans="2:8" x14ac:dyDescent="0.35">
      <c r="B313" s="74">
        <v>45505</v>
      </c>
      <c r="C313" s="84">
        <f t="shared" si="13"/>
        <v>-5777.6774652542417</v>
      </c>
      <c r="D313" s="75">
        <v>11.169428436911488</v>
      </c>
      <c r="E313" s="82">
        <f>D313-'Ovládací panel'!$C$30</f>
        <v>-1.3608337147920473</v>
      </c>
      <c r="F313" s="83">
        <f>'Ovládací panel'!$C$16</f>
        <v>0</v>
      </c>
      <c r="G313" s="84">
        <f t="shared" si="14"/>
        <v>0</v>
      </c>
      <c r="H313" s="75">
        <f t="shared" si="12"/>
        <v>11.169428436911488</v>
      </c>
    </row>
    <row r="314" spans="2:8" x14ac:dyDescent="0.35">
      <c r="B314" s="74">
        <v>45506</v>
      </c>
      <c r="C314" s="84">
        <f t="shared" si="13"/>
        <v>-5788.9043403954847</v>
      </c>
      <c r="D314" s="75">
        <v>11.226875141242939</v>
      </c>
      <c r="E314" s="82">
        <f>D314-'Ovládací panel'!$C$30</f>
        <v>-1.3033870104605967</v>
      </c>
      <c r="F314" s="83">
        <f>'Ovládací panel'!$C$16</f>
        <v>0</v>
      </c>
      <c r="G314" s="84">
        <f t="shared" si="14"/>
        <v>0</v>
      </c>
      <c r="H314" s="75">
        <f t="shared" si="12"/>
        <v>11.226875141242939</v>
      </c>
    </row>
    <row r="315" spans="2:8" x14ac:dyDescent="0.35">
      <c r="B315" s="74">
        <v>45507</v>
      </c>
      <c r="C315" s="84">
        <f t="shared" si="13"/>
        <v>-5800.2418967984977</v>
      </c>
      <c r="D315" s="75">
        <v>11.337556403013185</v>
      </c>
      <c r="E315" s="82">
        <f>D315-'Ovládací panel'!$C$30</f>
        <v>-1.1927057486903507</v>
      </c>
      <c r="F315" s="83">
        <f>'Ovládací panel'!$C$16</f>
        <v>0</v>
      </c>
      <c r="G315" s="84">
        <f t="shared" si="14"/>
        <v>0</v>
      </c>
      <c r="H315" s="75">
        <f t="shared" si="12"/>
        <v>11.337556403013185</v>
      </c>
    </row>
    <row r="316" spans="2:8" x14ac:dyDescent="0.35">
      <c r="B316" s="74">
        <v>45508</v>
      </c>
      <c r="C316" s="84">
        <f t="shared" si="13"/>
        <v>-5811.7412265536768</v>
      </c>
      <c r="D316" s="75">
        <v>11.499329755178909</v>
      </c>
      <c r="E316" s="82">
        <f>D316-'Ovládací panel'!$C$30</f>
        <v>-1.0309323965246264</v>
      </c>
      <c r="F316" s="83">
        <f>'Ovládací panel'!$C$16</f>
        <v>0</v>
      </c>
      <c r="G316" s="84">
        <f t="shared" si="14"/>
        <v>0</v>
      </c>
      <c r="H316" s="75">
        <f t="shared" si="12"/>
        <v>11.499329755178909</v>
      </c>
    </row>
    <row r="317" spans="2:8" x14ac:dyDescent="0.35">
      <c r="B317" s="74">
        <v>45509</v>
      </c>
      <c r="C317" s="84">
        <f t="shared" si="13"/>
        <v>-5822.9664642184598</v>
      </c>
      <c r="D317" s="75">
        <v>11.225237664783428</v>
      </c>
      <c r="E317" s="82">
        <f>D317-'Ovládací panel'!$C$30</f>
        <v>-1.3050244869201073</v>
      </c>
      <c r="F317" s="83">
        <f>'Ovládací panel'!$C$16</f>
        <v>0</v>
      </c>
      <c r="G317" s="84">
        <f t="shared" si="14"/>
        <v>0</v>
      </c>
      <c r="H317" s="75">
        <f t="shared" si="12"/>
        <v>11.225237664783428</v>
      </c>
    </row>
    <row r="318" spans="2:8" x14ac:dyDescent="0.35">
      <c r="B318" s="74">
        <v>45510</v>
      </c>
      <c r="C318" s="84">
        <f t="shared" si="13"/>
        <v>-5832.5566935028291</v>
      </c>
      <c r="D318" s="75">
        <v>9.5902292843691157</v>
      </c>
      <c r="E318" s="82">
        <f>D318-'Ovládací panel'!$C$30</f>
        <v>-2.9400328673344198</v>
      </c>
      <c r="F318" s="83">
        <f>'Ovládací panel'!$C$16</f>
        <v>0</v>
      </c>
      <c r="G318" s="84">
        <f t="shared" si="14"/>
        <v>0</v>
      </c>
      <c r="H318" s="75">
        <f t="shared" si="12"/>
        <v>9.5902292843691157</v>
      </c>
    </row>
    <row r="319" spans="2:8" x14ac:dyDescent="0.35">
      <c r="B319" s="74">
        <v>45511</v>
      </c>
      <c r="C319" s="84">
        <f t="shared" si="13"/>
        <v>-5842.5852038606445</v>
      </c>
      <c r="D319" s="75">
        <v>10.028510357815444</v>
      </c>
      <c r="E319" s="82">
        <f>D319-'Ovládací panel'!$C$30</f>
        <v>-2.5017517938880918</v>
      </c>
      <c r="F319" s="83">
        <f>'Ovládací panel'!$C$16</f>
        <v>0</v>
      </c>
      <c r="G319" s="84">
        <f t="shared" si="14"/>
        <v>0</v>
      </c>
      <c r="H319" s="75">
        <f t="shared" si="12"/>
        <v>10.028510357815444</v>
      </c>
    </row>
    <row r="320" spans="2:8" x14ac:dyDescent="0.35">
      <c r="B320" s="74">
        <v>45512</v>
      </c>
      <c r="C320" s="84">
        <f t="shared" si="13"/>
        <v>-5853.9807579096087</v>
      </c>
      <c r="D320" s="75">
        <v>11.395554048964218</v>
      </c>
      <c r="E320" s="82">
        <f>D320-'Ovládací panel'!$C$30</f>
        <v>-1.1347081027393173</v>
      </c>
      <c r="F320" s="83">
        <f>'Ovládací panel'!$C$16</f>
        <v>0</v>
      </c>
      <c r="G320" s="84">
        <f t="shared" si="14"/>
        <v>0</v>
      </c>
      <c r="H320" s="75">
        <f t="shared" si="12"/>
        <v>11.395554048964218</v>
      </c>
    </row>
    <row r="321" spans="2:8" x14ac:dyDescent="0.35">
      <c r="B321" s="74">
        <v>45513</v>
      </c>
      <c r="C321" s="84">
        <f t="shared" si="13"/>
        <v>-5865.4231947269345</v>
      </c>
      <c r="D321" s="75">
        <v>11.442436817325801</v>
      </c>
      <c r="E321" s="82">
        <f>D321-'Ovládací panel'!$C$30</f>
        <v>-1.0878253343777349</v>
      </c>
      <c r="F321" s="83">
        <f>'Ovládací panel'!$C$16</f>
        <v>0</v>
      </c>
      <c r="G321" s="84">
        <f t="shared" si="14"/>
        <v>0</v>
      </c>
      <c r="H321" s="75">
        <f t="shared" si="12"/>
        <v>11.442436817325801</v>
      </c>
    </row>
    <row r="322" spans="2:8" x14ac:dyDescent="0.35">
      <c r="B322" s="74">
        <v>45514</v>
      </c>
      <c r="C322" s="84">
        <f t="shared" si="13"/>
        <v>-5876.8251878531119</v>
      </c>
      <c r="D322" s="75">
        <v>11.401993126177025</v>
      </c>
      <c r="E322" s="82">
        <f>D322-'Ovládací panel'!$C$30</f>
        <v>-1.1282690255265102</v>
      </c>
      <c r="F322" s="83">
        <f>'Ovládací panel'!$C$16</f>
        <v>0</v>
      </c>
      <c r="G322" s="84">
        <f t="shared" si="14"/>
        <v>0</v>
      </c>
      <c r="H322" s="75">
        <f t="shared" si="12"/>
        <v>11.401993126177025</v>
      </c>
    </row>
    <row r="323" spans="2:8" x14ac:dyDescent="0.35">
      <c r="B323" s="74">
        <v>45515</v>
      </c>
      <c r="C323" s="84">
        <f t="shared" si="13"/>
        <v>-5888.1651912429425</v>
      </c>
      <c r="D323" s="75">
        <v>11.340003389830509</v>
      </c>
      <c r="E323" s="82">
        <f>D323-'Ovládací panel'!$C$30</f>
        <v>-1.1902587618730269</v>
      </c>
      <c r="F323" s="83">
        <f>'Ovládací panel'!$C$16</f>
        <v>0</v>
      </c>
      <c r="G323" s="84">
        <f t="shared" si="14"/>
        <v>0</v>
      </c>
      <c r="H323" s="75">
        <f t="shared" si="12"/>
        <v>11.340003389830509</v>
      </c>
    </row>
    <row r="324" spans="2:8" x14ac:dyDescent="0.35">
      <c r="B324" s="74">
        <v>45516</v>
      </c>
      <c r="C324" s="84">
        <f t="shared" si="13"/>
        <v>-5898.8731285310778</v>
      </c>
      <c r="D324" s="75">
        <v>10.707937288135595</v>
      </c>
      <c r="E324" s="82">
        <f>D324-'Ovládací panel'!$C$30</f>
        <v>-1.8223248635679408</v>
      </c>
      <c r="F324" s="83">
        <f>'Ovládací panel'!$C$16</f>
        <v>0</v>
      </c>
      <c r="G324" s="84">
        <f t="shared" si="14"/>
        <v>0</v>
      </c>
      <c r="H324" s="75">
        <f t="shared" si="12"/>
        <v>10.707937288135595</v>
      </c>
    </row>
    <row r="325" spans="2:8" x14ac:dyDescent="0.35">
      <c r="B325" s="74">
        <v>45517</v>
      </c>
      <c r="C325" s="84">
        <f t="shared" si="13"/>
        <v>-5908.066091713752</v>
      </c>
      <c r="D325" s="75">
        <v>9.1929631826742</v>
      </c>
      <c r="E325" s="82">
        <f>D325-'Ovládací panel'!$C$30</f>
        <v>-3.3372989690293355</v>
      </c>
      <c r="F325" s="83">
        <f>'Ovládací panel'!$C$16</f>
        <v>0</v>
      </c>
      <c r="G325" s="84">
        <f t="shared" si="14"/>
        <v>0</v>
      </c>
      <c r="H325" s="75">
        <f t="shared" si="12"/>
        <v>9.1929631826742</v>
      </c>
    </row>
    <row r="326" spans="2:8" x14ac:dyDescent="0.35">
      <c r="B326" s="74">
        <v>45518</v>
      </c>
      <c r="C326" s="84">
        <f t="shared" si="13"/>
        <v>-5917.7105383239214</v>
      </c>
      <c r="D326" s="75">
        <v>9.6444466101694921</v>
      </c>
      <c r="E326" s="82">
        <f>D326-'Ovládací panel'!$C$30</f>
        <v>-2.8858155415340434</v>
      </c>
      <c r="F326" s="83">
        <f>'Ovládací panel'!$C$16</f>
        <v>0</v>
      </c>
      <c r="G326" s="84">
        <f t="shared" si="14"/>
        <v>0</v>
      </c>
      <c r="H326" s="75">
        <f t="shared" si="12"/>
        <v>9.6444466101694921</v>
      </c>
    </row>
    <row r="327" spans="2:8" x14ac:dyDescent="0.35">
      <c r="B327" s="74">
        <v>45519</v>
      </c>
      <c r="C327" s="84">
        <f t="shared" si="13"/>
        <v>-5929.4667341807954</v>
      </c>
      <c r="D327" s="75">
        <v>11.756195856873825</v>
      </c>
      <c r="E327" s="82">
        <f>D327-'Ovládací panel'!$C$30</f>
        <v>-0.77406629482971034</v>
      </c>
      <c r="F327" s="83">
        <f>'Ovládací panel'!$C$16</f>
        <v>0</v>
      </c>
      <c r="G327" s="84">
        <f t="shared" si="14"/>
        <v>0</v>
      </c>
      <c r="H327" s="75">
        <f t="shared" si="12"/>
        <v>11.756195856873825</v>
      </c>
    </row>
    <row r="328" spans="2:8" x14ac:dyDescent="0.35">
      <c r="B328" s="74">
        <v>45520</v>
      </c>
      <c r="C328" s="84">
        <f t="shared" si="13"/>
        <v>-5941.7746111111155</v>
      </c>
      <c r="D328" s="75">
        <v>12.307876930320152</v>
      </c>
      <c r="E328" s="82">
        <f>D328-'Ovládací panel'!$C$30</f>
        <v>-0.22238522138338368</v>
      </c>
      <c r="F328" s="83">
        <f>'Ovládací panel'!$C$16</f>
        <v>0</v>
      </c>
      <c r="G328" s="84">
        <f t="shared" si="14"/>
        <v>0</v>
      </c>
      <c r="H328" s="75">
        <f t="shared" si="12"/>
        <v>12.307876930320152</v>
      </c>
    </row>
    <row r="329" spans="2:8" x14ac:dyDescent="0.35">
      <c r="B329" s="74">
        <v>45521</v>
      </c>
      <c r="C329" s="84">
        <f t="shared" si="13"/>
        <v>-5954.3932469868214</v>
      </c>
      <c r="D329" s="75">
        <v>12.618635875706214</v>
      </c>
      <c r="E329" s="82">
        <f>D329-'Ovládací panel'!$C$30</f>
        <v>8.8373724002678955E-2</v>
      </c>
      <c r="F329" s="83">
        <f>'Ovládací panel'!$C$16</f>
        <v>0</v>
      </c>
      <c r="G329" s="84">
        <f t="shared" si="14"/>
        <v>0</v>
      </c>
      <c r="H329" s="75">
        <f t="shared" ref="H329:H392" si="15">IF(G329&gt;0,0,D329)</f>
        <v>12.618635875706214</v>
      </c>
    </row>
    <row r="330" spans="2:8" x14ac:dyDescent="0.35">
      <c r="B330" s="74">
        <v>45522</v>
      </c>
      <c r="C330" s="84">
        <f t="shared" ref="C330:C393" si="16">C329-D330</f>
        <v>-5966.8336491525461</v>
      </c>
      <c r="D330" s="75">
        <v>12.440402165725047</v>
      </c>
      <c r="E330" s="82">
        <f>D330-'Ovládací panel'!$C$30</f>
        <v>-8.9859985978488766E-2</v>
      </c>
      <c r="F330" s="83">
        <f>'Ovládací panel'!$C$16</f>
        <v>0</v>
      </c>
      <c r="G330" s="84">
        <f t="shared" ref="G330:G393" si="17">IF(G329&lt;=0,0,G329-E330+F330)</f>
        <v>0</v>
      </c>
      <c r="H330" s="75">
        <f t="shared" si="15"/>
        <v>12.440402165725047</v>
      </c>
    </row>
    <row r="331" spans="2:8" x14ac:dyDescent="0.35">
      <c r="B331" s="74">
        <v>45523</v>
      </c>
      <c r="C331" s="84">
        <f t="shared" si="16"/>
        <v>-5980.6001272128096</v>
      </c>
      <c r="D331" s="75">
        <v>13.766478060263655</v>
      </c>
      <c r="E331" s="82">
        <f>D331-'Ovládací panel'!$C$30</f>
        <v>1.2362159085601192</v>
      </c>
      <c r="F331" s="83">
        <f>'Ovládací panel'!$C$16</f>
        <v>0</v>
      </c>
      <c r="G331" s="84">
        <f t="shared" si="17"/>
        <v>0</v>
      </c>
      <c r="H331" s="75">
        <f t="shared" si="15"/>
        <v>13.766478060263655</v>
      </c>
    </row>
    <row r="332" spans="2:8" x14ac:dyDescent="0.35">
      <c r="B332" s="74">
        <v>45524</v>
      </c>
      <c r="C332" s="84">
        <f t="shared" si="16"/>
        <v>-5990.5135583804176</v>
      </c>
      <c r="D332" s="75">
        <v>9.9134311676082874</v>
      </c>
      <c r="E332" s="82">
        <f>D332-'Ovládací panel'!$C$30</f>
        <v>-2.6168309840952482</v>
      </c>
      <c r="F332" s="83">
        <f>'Ovládací panel'!$C$16</f>
        <v>0</v>
      </c>
      <c r="G332" s="84">
        <f t="shared" si="17"/>
        <v>0</v>
      </c>
      <c r="H332" s="75">
        <f t="shared" si="15"/>
        <v>9.9134311676082874</v>
      </c>
    </row>
    <row r="333" spans="2:8" x14ac:dyDescent="0.35">
      <c r="B333" s="74">
        <v>45525</v>
      </c>
      <c r="C333" s="84">
        <f t="shared" si="16"/>
        <v>-6000.9462513182707</v>
      </c>
      <c r="D333" s="75">
        <v>10.432692937853108</v>
      </c>
      <c r="E333" s="82">
        <f>D333-'Ovládací panel'!$C$30</f>
        <v>-2.0975692138504272</v>
      </c>
      <c r="F333" s="83">
        <f>'Ovládací panel'!$C$16</f>
        <v>0</v>
      </c>
      <c r="G333" s="84">
        <f t="shared" si="17"/>
        <v>0</v>
      </c>
      <c r="H333" s="75">
        <f t="shared" si="15"/>
        <v>10.432692937853108</v>
      </c>
    </row>
    <row r="334" spans="2:8" x14ac:dyDescent="0.35">
      <c r="B334" s="74">
        <v>45526</v>
      </c>
      <c r="C334" s="84">
        <f t="shared" si="16"/>
        <v>-6013.3488967043349</v>
      </c>
      <c r="D334" s="75">
        <v>12.402645386064032</v>
      </c>
      <c r="E334" s="82">
        <f>D334-'Ovládací panel'!$C$30</f>
        <v>-0.12761676563950353</v>
      </c>
      <c r="F334" s="83">
        <f>'Ovládací panel'!$C$16</f>
        <v>0</v>
      </c>
      <c r="G334" s="84">
        <f t="shared" si="17"/>
        <v>0</v>
      </c>
      <c r="H334" s="75">
        <f t="shared" si="15"/>
        <v>12.402645386064032</v>
      </c>
    </row>
    <row r="335" spans="2:8" x14ac:dyDescent="0.35">
      <c r="B335" s="74">
        <v>45527</v>
      </c>
      <c r="C335" s="84">
        <f t="shared" si="16"/>
        <v>-6026.4391513182709</v>
      </c>
      <c r="D335" s="75">
        <v>13.090254613935969</v>
      </c>
      <c r="E335" s="82">
        <f>D335-'Ovládací panel'!$C$30</f>
        <v>0.55999246223243304</v>
      </c>
      <c r="F335" s="83">
        <f>'Ovládací panel'!$C$16</f>
        <v>0</v>
      </c>
      <c r="G335" s="84">
        <f t="shared" si="17"/>
        <v>0</v>
      </c>
      <c r="H335" s="75">
        <f t="shared" si="15"/>
        <v>13.090254613935969</v>
      </c>
    </row>
    <row r="336" spans="2:8" x14ac:dyDescent="0.35">
      <c r="B336" s="74">
        <v>45528</v>
      </c>
      <c r="C336" s="84">
        <f t="shared" si="16"/>
        <v>-6039.6411064030162</v>
      </c>
      <c r="D336" s="75">
        <v>13.201955084745764</v>
      </c>
      <c r="E336" s="82">
        <f>D336-'Ovládací panel'!$C$30</f>
        <v>0.67169293304222855</v>
      </c>
      <c r="F336" s="83">
        <f>'Ovládací panel'!$C$16</f>
        <v>0</v>
      </c>
      <c r="G336" s="84">
        <f t="shared" si="17"/>
        <v>0</v>
      </c>
      <c r="H336" s="75">
        <f t="shared" si="15"/>
        <v>13.201955084745764</v>
      </c>
    </row>
    <row r="337" spans="2:8" x14ac:dyDescent="0.35">
      <c r="B337" s="74">
        <v>45529</v>
      </c>
      <c r="C337" s="84">
        <f t="shared" si="16"/>
        <v>-6053.0965534839952</v>
      </c>
      <c r="D337" s="75">
        <v>13.455447080979285</v>
      </c>
      <c r="E337" s="82">
        <f>D337-'Ovládací panel'!$C$30</f>
        <v>0.92518492927574947</v>
      </c>
      <c r="F337" s="83">
        <f>'Ovládací panel'!$C$16</f>
        <v>0</v>
      </c>
      <c r="G337" s="84">
        <f t="shared" si="17"/>
        <v>0</v>
      </c>
      <c r="H337" s="75">
        <f t="shared" si="15"/>
        <v>13.455447080979285</v>
      </c>
    </row>
    <row r="338" spans="2:8" x14ac:dyDescent="0.35">
      <c r="B338" s="74">
        <v>45530</v>
      </c>
      <c r="C338" s="84">
        <f t="shared" si="16"/>
        <v>-6066.0848078154449</v>
      </c>
      <c r="D338" s="75">
        <v>12.988254331450095</v>
      </c>
      <c r="E338" s="82">
        <f>D338-'Ovládací panel'!$C$30</f>
        <v>0.45799217974655981</v>
      </c>
      <c r="F338" s="83">
        <f>'Ovládací panel'!$C$16</f>
        <v>0</v>
      </c>
      <c r="G338" s="84">
        <f t="shared" si="17"/>
        <v>0</v>
      </c>
      <c r="H338" s="75">
        <f t="shared" si="15"/>
        <v>12.988254331450095</v>
      </c>
    </row>
    <row r="339" spans="2:8" x14ac:dyDescent="0.35">
      <c r="B339" s="74">
        <v>45531</v>
      </c>
      <c r="C339" s="84">
        <f t="shared" si="16"/>
        <v>-6077.4904049905863</v>
      </c>
      <c r="D339" s="75">
        <v>11.405597175141244</v>
      </c>
      <c r="E339" s="82">
        <f>D339-'Ovládací panel'!$C$30</f>
        <v>-1.1246649765622916</v>
      </c>
      <c r="F339" s="83">
        <f>'Ovládací panel'!$C$16</f>
        <v>0</v>
      </c>
      <c r="G339" s="84">
        <f t="shared" si="17"/>
        <v>0</v>
      </c>
      <c r="H339" s="75">
        <f t="shared" si="15"/>
        <v>11.405597175141244</v>
      </c>
    </row>
    <row r="340" spans="2:8" x14ac:dyDescent="0.35">
      <c r="B340" s="74">
        <v>45532</v>
      </c>
      <c r="C340" s="84">
        <f t="shared" si="16"/>
        <v>-6089.3767754237315</v>
      </c>
      <c r="D340" s="75">
        <v>11.886370433145009</v>
      </c>
      <c r="E340" s="82">
        <f>D340-'Ovládací panel'!$C$30</f>
        <v>-0.64389171855852645</v>
      </c>
      <c r="F340" s="83">
        <f>'Ovládací panel'!$C$16</f>
        <v>0</v>
      </c>
      <c r="G340" s="84">
        <f t="shared" si="17"/>
        <v>0</v>
      </c>
      <c r="H340" s="75">
        <f t="shared" si="15"/>
        <v>11.886370433145009</v>
      </c>
    </row>
    <row r="341" spans="2:8" x14ac:dyDescent="0.35">
      <c r="B341" s="74">
        <v>45533</v>
      </c>
      <c r="C341" s="84">
        <f t="shared" si="16"/>
        <v>-6103.434677306971</v>
      </c>
      <c r="D341" s="75">
        <v>14.057901883239172</v>
      </c>
      <c r="E341" s="82">
        <f>D341-'Ovládací panel'!$C$30</f>
        <v>1.5276397315356363</v>
      </c>
      <c r="F341" s="83">
        <f>'Ovládací panel'!$C$16</f>
        <v>0</v>
      </c>
      <c r="G341" s="84">
        <f t="shared" si="17"/>
        <v>0</v>
      </c>
      <c r="H341" s="75">
        <f t="shared" si="15"/>
        <v>14.057901883239172</v>
      </c>
    </row>
    <row r="342" spans="2:8" x14ac:dyDescent="0.35">
      <c r="B342" s="74">
        <v>45534</v>
      </c>
      <c r="C342" s="84">
        <f t="shared" si="16"/>
        <v>-6118.5720446327714</v>
      </c>
      <c r="D342" s="75">
        <v>15.137367325800376</v>
      </c>
      <c r="E342" s="82">
        <f>D342-'Ovládací panel'!$C$30</f>
        <v>2.6071051740968407</v>
      </c>
      <c r="F342" s="83">
        <f>'Ovládací panel'!$C$16</f>
        <v>0</v>
      </c>
      <c r="G342" s="84">
        <f t="shared" si="17"/>
        <v>0</v>
      </c>
      <c r="H342" s="75">
        <f t="shared" si="15"/>
        <v>15.137367325800376</v>
      </c>
    </row>
    <row r="343" spans="2:8" x14ac:dyDescent="0.35">
      <c r="B343" s="74">
        <v>45535</v>
      </c>
      <c r="C343" s="84">
        <f t="shared" si="16"/>
        <v>-6133.0314135593253</v>
      </c>
      <c r="D343" s="75">
        <v>14.459368926553672</v>
      </c>
      <c r="E343" s="82">
        <f>D343-'Ovládací panel'!$C$30</f>
        <v>1.9291067748501369</v>
      </c>
      <c r="F343" s="83">
        <f>'Ovládací panel'!$C$16</f>
        <v>0</v>
      </c>
      <c r="G343" s="84">
        <f t="shared" si="17"/>
        <v>0</v>
      </c>
      <c r="H343" s="75">
        <f t="shared" si="15"/>
        <v>14.459368926553672</v>
      </c>
    </row>
    <row r="344" spans="2:8" x14ac:dyDescent="0.35">
      <c r="B344" s="74">
        <v>45536</v>
      </c>
      <c r="C344" s="84">
        <f t="shared" si="16"/>
        <v>-6146.8963160075364</v>
      </c>
      <c r="D344" s="75">
        <v>13.864902448210923</v>
      </c>
      <c r="E344" s="82">
        <f>D344-'Ovládací panel'!$C$30</f>
        <v>1.3346402965073878</v>
      </c>
      <c r="F344" s="83">
        <f>'Ovládací panel'!$C$16</f>
        <v>0</v>
      </c>
      <c r="G344" s="84">
        <f t="shared" si="17"/>
        <v>0</v>
      </c>
      <c r="H344" s="75">
        <f t="shared" si="15"/>
        <v>13.864902448210923</v>
      </c>
    </row>
    <row r="345" spans="2:8" x14ac:dyDescent="0.35">
      <c r="B345" s="74">
        <v>45537</v>
      </c>
      <c r="C345" s="84">
        <f t="shared" si="16"/>
        <v>-6159.5351360640334</v>
      </c>
      <c r="D345" s="75">
        <v>12.638820056497176</v>
      </c>
      <c r="E345" s="82">
        <f>D345-'Ovládací panel'!$C$30</f>
        <v>0.10855790479364025</v>
      </c>
      <c r="F345" s="83">
        <f>'Ovládací panel'!$C$16</f>
        <v>0</v>
      </c>
      <c r="G345" s="84">
        <f t="shared" si="17"/>
        <v>0</v>
      </c>
      <c r="H345" s="75">
        <f t="shared" si="15"/>
        <v>12.638820056497176</v>
      </c>
    </row>
    <row r="346" spans="2:8" x14ac:dyDescent="0.35">
      <c r="B346" s="74">
        <v>45538</v>
      </c>
      <c r="C346" s="84">
        <f t="shared" si="16"/>
        <v>-6170.1826579096078</v>
      </c>
      <c r="D346" s="75">
        <v>10.647521845574389</v>
      </c>
      <c r="E346" s="82">
        <f>D346-'Ovládací panel'!$C$30</f>
        <v>-1.882740306129147</v>
      </c>
      <c r="F346" s="83">
        <f>'Ovládací panel'!$C$16</f>
        <v>0</v>
      </c>
      <c r="G346" s="84">
        <f t="shared" si="17"/>
        <v>0</v>
      </c>
      <c r="H346" s="75">
        <f t="shared" si="15"/>
        <v>10.647521845574389</v>
      </c>
    </row>
    <row r="347" spans="2:8" x14ac:dyDescent="0.35">
      <c r="B347" s="74">
        <v>45539</v>
      </c>
      <c r="C347" s="84">
        <f t="shared" si="16"/>
        <v>-6181.5018987758976</v>
      </c>
      <c r="D347" s="75">
        <v>11.31924086629002</v>
      </c>
      <c r="E347" s="82">
        <f>D347-'Ovládací panel'!$C$30</f>
        <v>-1.2110212854135156</v>
      </c>
      <c r="F347" s="83">
        <f>'Ovládací panel'!$C$16</f>
        <v>0</v>
      </c>
      <c r="G347" s="84">
        <f t="shared" si="17"/>
        <v>0</v>
      </c>
      <c r="H347" s="75">
        <f t="shared" si="15"/>
        <v>11.31924086629002</v>
      </c>
    </row>
    <row r="348" spans="2:8" x14ac:dyDescent="0.35">
      <c r="B348" s="74">
        <v>45540</v>
      </c>
      <c r="C348" s="84">
        <f t="shared" si="16"/>
        <v>-6196.4670605461424</v>
      </c>
      <c r="D348" s="75">
        <v>14.965161770244825</v>
      </c>
      <c r="E348" s="82">
        <f>D348-'Ovládací panel'!$C$30</f>
        <v>2.434899618541289</v>
      </c>
      <c r="F348" s="83">
        <f>'Ovládací panel'!$C$16</f>
        <v>0</v>
      </c>
      <c r="G348" s="84">
        <f t="shared" si="17"/>
        <v>0</v>
      </c>
      <c r="H348" s="75">
        <f t="shared" si="15"/>
        <v>14.965161770244825</v>
      </c>
    </row>
    <row r="349" spans="2:8" x14ac:dyDescent="0.35">
      <c r="B349" s="74">
        <v>45541</v>
      </c>
      <c r="C349" s="84">
        <f t="shared" si="16"/>
        <v>-6211.5605559322066</v>
      </c>
      <c r="D349" s="75">
        <v>15.093495386064031</v>
      </c>
      <c r="E349" s="82">
        <f>D349-'Ovládací panel'!$C$30</f>
        <v>2.5632332343604958</v>
      </c>
      <c r="F349" s="83">
        <f>'Ovládací panel'!$C$16</f>
        <v>0</v>
      </c>
      <c r="G349" s="84">
        <f t="shared" si="17"/>
        <v>0</v>
      </c>
      <c r="H349" s="75">
        <f t="shared" si="15"/>
        <v>15.093495386064031</v>
      </c>
    </row>
    <row r="350" spans="2:8" x14ac:dyDescent="0.35">
      <c r="B350" s="74">
        <v>45542</v>
      </c>
      <c r="C350" s="84">
        <f t="shared" si="16"/>
        <v>-6225.5652090395515</v>
      </c>
      <c r="D350" s="75">
        <v>14.004653107344634</v>
      </c>
      <c r="E350" s="82">
        <f>D350-'Ovládací panel'!$C$30</f>
        <v>1.4743909556410983</v>
      </c>
      <c r="F350" s="83">
        <f>'Ovládací panel'!$C$16</f>
        <v>0</v>
      </c>
      <c r="G350" s="84">
        <f t="shared" si="17"/>
        <v>0</v>
      </c>
      <c r="H350" s="75">
        <f t="shared" si="15"/>
        <v>14.004653107344634</v>
      </c>
    </row>
    <row r="351" spans="2:8" x14ac:dyDescent="0.35">
      <c r="B351" s="74">
        <v>45543</v>
      </c>
      <c r="C351" s="84">
        <f t="shared" si="16"/>
        <v>-6239.9514006591371</v>
      </c>
      <c r="D351" s="75">
        <v>14.38619161958569</v>
      </c>
      <c r="E351" s="82">
        <f>D351-'Ovládací panel'!$C$30</f>
        <v>1.8559294678821541</v>
      </c>
      <c r="F351" s="83">
        <f>'Ovládací panel'!$C$16</f>
        <v>0</v>
      </c>
      <c r="G351" s="84">
        <f t="shared" si="17"/>
        <v>0</v>
      </c>
      <c r="H351" s="75">
        <f t="shared" si="15"/>
        <v>14.38619161958569</v>
      </c>
    </row>
    <row r="352" spans="2:8" x14ac:dyDescent="0.35">
      <c r="B352" s="74">
        <v>45544</v>
      </c>
      <c r="C352" s="84">
        <f t="shared" si="16"/>
        <v>-6254.1234274011331</v>
      </c>
      <c r="D352" s="75">
        <v>14.172026741996234</v>
      </c>
      <c r="E352" s="82">
        <f>D352-'Ovládací panel'!$C$30</f>
        <v>1.6417645902926985</v>
      </c>
      <c r="F352" s="83">
        <f>'Ovládací panel'!$C$16</f>
        <v>0</v>
      </c>
      <c r="G352" s="84">
        <f t="shared" si="17"/>
        <v>0</v>
      </c>
      <c r="H352" s="75">
        <f t="shared" si="15"/>
        <v>14.172026741996234</v>
      </c>
    </row>
    <row r="353" spans="2:8" x14ac:dyDescent="0.35">
      <c r="B353" s="74">
        <v>45545</v>
      </c>
      <c r="C353" s="84">
        <f t="shared" si="16"/>
        <v>-6264.2856570621498</v>
      </c>
      <c r="D353" s="75">
        <v>10.162229661016951</v>
      </c>
      <c r="E353" s="82">
        <f>D353-'Ovládací panel'!$C$30</f>
        <v>-2.3680324906865842</v>
      </c>
      <c r="F353" s="83">
        <f>'Ovládací panel'!$C$16</f>
        <v>0</v>
      </c>
      <c r="G353" s="84">
        <f t="shared" si="17"/>
        <v>0</v>
      </c>
      <c r="H353" s="75">
        <f t="shared" si="15"/>
        <v>10.162229661016951</v>
      </c>
    </row>
    <row r="354" spans="2:8" x14ac:dyDescent="0.35">
      <c r="B354" s="74">
        <v>45546</v>
      </c>
      <c r="C354" s="84">
        <f t="shared" si="16"/>
        <v>-6274.8547713747676</v>
      </c>
      <c r="D354" s="75">
        <v>10.569114312617703</v>
      </c>
      <c r="E354" s="82">
        <f>D354-'Ovládací panel'!$C$30</f>
        <v>-1.9611478390858323</v>
      </c>
      <c r="F354" s="83">
        <f>'Ovládací panel'!$C$16</f>
        <v>0</v>
      </c>
      <c r="G354" s="84">
        <f t="shared" si="17"/>
        <v>0</v>
      </c>
      <c r="H354" s="75">
        <f t="shared" si="15"/>
        <v>10.569114312617703</v>
      </c>
    </row>
    <row r="355" spans="2:8" x14ac:dyDescent="0.35">
      <c r="B355" s="74">
        <v>45547</v>
      </c>
      <c r="C355" s="84">
        <f t="shared" si="16"/>
        <v>-6289.7859668549936</v>
      </c>
      <c r="D355" s="75">
        <v>14.931195480225989</v>
      </c>
      <c r="E355" s="82">
        <f>D355-'Ovládací panel'!$C$30</f>
        <v>2.4009333285224539</v>
      </c>
      <c r="F355" s="83">
        <f>'Ovládací panel'!$C$16</f>
        <v>0</v>
      </c>
      <c r="G355" s="84">
        <f t="shared" si="17"/>
        <v>0</v>
      </c>
      <c r="H355" s="75">
        <f t="shared" si="15"/>
        <v>14.931195480225989</v>
      </c>
    </row>
    <row r="356" spans="2:8" x14ac:dyDescent="0.35">
      <c r="B356" s="74">
        <v>45548</v>
      </c>
      <c r="C356" s="84">
        <f t="shared" si="16"/>
        <v>-6304.2725391713775</v>
      </c>
      <c r="D356" s="75">
        <v>14.486572316384182</v>
      </c>
      <c r="E356" s="82">
        <f>D356-'Ovládací panel'!$C$30</f>
        <v>1.9563101646806462</v>
      </c>
      <c r="F356" s="83">
        <f>'Ovládací panel'!$C$16</f>
        <v>0</v>
      </c>
      <c r="G356" s="84">
        <f t="shared" si="17"/>
        <v>0</v>
      </c>
      <c r="H356" s="75">
        <f t="shared" si="15"/>
        <v>14.486572316384182</v>
      </c>
    </row>
    <row r="357" spans="2:8" x14ac:dyDescent="0.35">
      <c r="B357" s="74">
        <v>45549</v>
      </c>
      <c r="C357" s="84">
        <f t="shared" si="16"/>
        <v>-6319.4330164783451</v>
      </c>
      <c r="D357" s="75">
        <v>15.160477306967987</v>
      </c>
      <c r="E357" s="82">
        <f>D357-'Ovládací panel'!$C$30</f>
        <v>2.6302151552644517</v>
      </c>
      <c r="F357" s="83">
        <f>'Ovládací panel'!$C$16</f>
        <v>0</v>
      </c>
      <c r="G357" s="84">
        <f t="shared" si="17"/>
        <v>0</v>
      </c>
      <c r="H357" s="75">
        <f t="shared" si="15"/>
        <v>15.160477306967987</v>
      </c>
    </row>
    <row r="358" spans="2:8" x14ac:dyDescent="0.35">
      <c r="B358" s="74">
        <v>45550</v>
      </c>
      <c r="C358" s="84">
        <f t="shared" si="16"/>
        <v>-6333.9502766478363</v>
      </c>
      <c r="D358" s="75">
        <v>14.517260169491529</v>
      </c>
      <c r="E358" s="82">
        <f>D358-'Ovládací panel'!$C$30</f>
        <v>1.9869980177879931</v>
      </c>
      <c r="F358" s="83">
        <f>'Ovládací panel'!$C$16</f>
        <v>0</v>
      </c>
      <c r="G358" s="84">
        <f t="shared" si="17"/>
        <v>0</v>
      </c>
      <c r="H358" s="75">
        <f t="shared" si="15"/>
        <v>14.517260169491529</v>
      </c>
    </row>
    <row r="359" spans="2:8" x14ac:dyDescent="0.35">
      <c r="B359" s="74">
        <v>45551</v>
      </c>
      <c r="C359" s="84">
        <f t="shared" si="16"/>
        <v>-6348.1072811676104</v>
      </c>
      <c r="D359" s="75">
        <v>14.157004519774013</v>
      </c>
      <c r="E359" s="82">
        <f>D359-'Ovládací panel'!$C$30</f>
        <v>1.6267423680704773</v>
      </c>
      <c r="F359" s="83">
        <f>'Ovládací panel'!$C$16</f>
        <v>0</v>
      </c>
      <c r="G359" s="84">
        <f t="shared" si="17"/>
        <v>0</v>
      </c>
      <c r="H359" s="75">
        <f t="shared" si="15"/>
        <v>14.157004519774013</v>
      </c>
    </row>
    <row r="360" spans="2:8" x14ac:dyDescent="0.35">
      <c r="B360" s="74">
        <v>45552</v>
      </c>
      <c r="C360" s="84">
        <f t="shared" si="16"/>
        <v>-6359.4417443502844</v>
      </c>
      <c r="D360" s="75">
        <v>11.334463182674201</v>
      </c>
      <c r="E360" s="82">
        <f>D360-'Ovládací panel'!$C$30</f>
        <v>-1.1957989690293349</v>
      </c>
      <c r="F360" s="83">
        <f>'Ovládací panel'!$C$16</f>
        <v>0</v>
      </c>
      <c r="G360" s="84">
        <f t="shared" si="17"/>
        <v>0</v>
      </c>
      <c r="H360" s="75">
        <f t="shared" si="15"/>
        <v>11.334463182674201</v>
      </c>
    </row>
    <row r="361" spans="2:8" x14ac:dyDescent="0.35">
      <c r="B361" s="74">
        <v>45553</v>
      </c>
      <c r="C361" s="84">
        <f t="shared" si="16"/>
        <v>-6372.7218468926576</v>
      </c>
      <c r="D361" s="75">
        <v>13.280102542372884</v>
      </c>
      <c r="E361" s="82">
        <f>D361-'Ovládací panel'!$C$30</f>
        <v>0.74984039066934827</v>
      </c>
      <c r="F361" s="83">
        <f>'Ovládací panel'!$C$16</f>
        <v>0</v>
      </c>
      <c r="G361" s="84">
        <f t="shared" si="17"/>
        <v>0</v>
      </c>
      <c r="H361" s="75">
        <f t="shared" si="15"/>
        <v>13.280102542372884</v>
      </c>
    </row>
    <row r="362" spans="2:8" x14ac:dyDescent="0.35">
      <c r="B362" s="74">
        <v>45554</v>
      </c>
      <c r="C362" s="84">
        <f t="shared" si="16"/>
        <v>-6392.1255313559341</v>
      </c>
      <c r="D362" s="75">
        <v>19.403684463276836</v>
      </c>
      <c r="E362" s="82">
        <f>D362-'Ovládací panel'!$C$30</f>
        <v>6.8734223115733002</v>
      </c>
      <c r="F362" s="83">
        <f>'Ovládací panel'!$C$16</f>
        <v>0</v>
      </c>
      <c r="G362" s="84">
        <f t="shared" si="17"/>
        <v>0</v>
      </c>
      <c r="H362" s="75">
        <f t="shared" si="15"/>
        <v>19.403684463276836</v>
      </c>
    </row>
    <row r="363" spans="2:8" x14ac:dyDescent="0.35">
      <c r="B363" s="74">
        <v>45555</v>
      </c>
      <c r="C363" s="84">
        <f t="shared" si="16"/>
        <v>-6411.312631450096</v>
      </c>
      <c r="D363" s="75">
        <v>19.187100094161959</v>
      </c>
      <c r="E363" s="82">
        <f>D363-'Ovládací panel'!$C$30</f>
        <v>6.6568379424584236</v>
      </c>
      <c r="F363" s="83">
        <f>'Ovládací panel'!$C$16</f>
        <v>0</v>
      </c>
      <c r="G363" s="84">
        <f t="shared" si="17"/>
        <v>0</v>
      </c>
      <c r="H363" s="75">
        <f t="shared" si="15"/>
        <v>19.187100094161959</v>
      </c>
    </row>
    <row r="364" spans="2:8" x14ac:dyDescent="0.35">
      <c r="B364" s="74">
        <v>45556</v>
      </c>
      <c r="C364" s="84">
        <f t="shared" si="16"/>
        <v>-6429.6665222222236</v>
      </c>
      <c r="D364" s="75">
        <v>18.353890772128064</v>
      </c>
      <c r="E364" s="82">
        <f>D364-'Ovládací panel'!$C$30</f>
        <v>5.8236286204245289</v>
      </c>
      <c r="F364" s="83">
        <f>'Ovládací panel'!$C$16</f>
        <v>0</v>
      </c>
      <c r="G364" s="84">
        <f t="shared" si="17"/>
        <v>0</v>
      </c>
      <c r="H364" s="75">
        <f t="shared" si="15"/>
        <v>18.353890772128064</v>
      </c>
    </row>
    <row r="365" spans="2:8" x14ac:dyDescent="0.35">
      <c r="B365" s="74">
        <v>45557</v>
      </c>
      <c r="C365" s="84">
        <f t="shared" si="16"/>
        <v>-6445.5268557438812</v>
      </c>
      <c r="D365" s="75">
        <v>15.860333521657251</v>
      </c>
      <c r="E365" s="82">
        <f>D365-'Ovládací panel'!$C$30</f>
        <v>3.3300713699537159</v>
      </c>
      <c r="F365" s="83">
        <f>'Ovládací panel'!$C$16</f>
        <v>0</v>
      </c>
      <c r="G365" s="84">
        <f t="shared" si="17"/>
        <v>0</v>
      </c>
      <c r="H365" s="75">
        <f t="shared" si="15"/>
        <v>15.860333521657251</v>
      </c>
    </row>
    <row r="366" spans="2:8" x14ac:dyDescent="0.35">
      <c r="B366" s="74">
        <v>45558</v>
      </c>
      <c r="C366" s="84">
        <f t="shared" si="16"/>
        <v>-6460.2192543314522</v>
      </c>
      <c r="D366" s="75">
        <v>14.692398587570622</v>
      </c>
      <c r="E366" s="82">
        <f>D366-'Ovládací panel'!$C$30</f>
        <v>2.1621364358670867</v>
      </c>
      <c r="F366" s="83">
        <f>'Ovládací panel'!$C$16</f>
        <v>0</v>
      </c>
      <c r="G366" s="84">
        <f t="shared" si="17"/>
        <v>0</v>
      </c>
      <c r="H366" s="75">
        <f t="shared" si="15"/>
        <v>14.692398587570622</v>
      </c>
    </row>
    <row r="367" spans="2:8" x14ac:dyDescent="0.35">
      <c r="B367" s="74">
        <v>45559</v>
      </c>
      <c r="C367" s="84">
        <f t="shared" si="16"/>
        <v>-6472.2198198681754</v>
      </c>
      <c r="D367" s="75">
        <v>12.000565536723165</v>
      </c>
      <c r="E367" s="82">
        <f>D367-'Ovládací panel'!$C$30</f>
        <v>-0.52969661498037013</v>
      </c>
      <c r="F367" s="83">
        <f>'Ovládací panel'!$C$16</f>
        <v>0</v>
      </c>
      <c r="G367" s="84">
        <f t="shared" si="17"/>
        <v>0</v>
      </c>
      <c r="H367" s="75">
        <f t="shared" si="15"/>
        <v>12.000565536723165</v>
      </c>
    </row>
    <row r="368" spans="2:8" x14ac:dyDescent="0.35">
      <c r="B368" s="74">
        <v>45560</v>
      </c>
      <c r="C368" s="84">
        <f t="shared" si="16"/>
        <v>-6484.0388038606425</v>
      </c>
      <c r="D368" s="75">
        <v>11.818983992467045</v>
      </c>
      <c r="E368" s="82">
        <f>D368-'Ovládací panel'!$C$30</f>
        <v>-0.71127815923649074</v>
      </c>
      <c r="F368" s="83">
        <f>'Ovládací panel'!$C$16</f>
        <v>0</v>
      </c>
      <c r="G368" s="84">
        <f t="shared" si="17"/>
        <v>0</v>
      </c>
      <c r="H368" s="75">
        <f t="shared" si="15"/>
        <v>11.818983992467045</v>
      </c>
    </row>
    <row r="369" spans="2:8" x14ac:dyDescent="0.35">
      <c r="B369" s="74">
        <v>45561</v>
      </c>
      <c r="C369" s="84">
        <f t="shared" si="16"/>
        <v>-6497.0509453860659</v>
      </c>
      <c r="D369" s="75">
        <v>13.012141525423729</v>
      </c>
      <c r="E369" s="82">
        <f>D369-'Ovládací panel'!$C$30</f>
        <v>0.48187937372019363</v>
      </c>
      <c r="F369" s="83">
        <f>'Ovládací panel'!$C$16</f>
        <v>0</v>
      </c>
      <c r="G369" s="84">
        <f t="shared" si="17"/>
        <v>0</v>
      </c>
      <c r="H369" s="75">
        <f t="shared" si="15"/>
        <v>13.012141525423729</v>
      </c>
    </row>
    <row r="370" spans="2:8" x14ac:dyDescent="0.35">
      <c r="B370" s="74">
        <v>45562</v>
      </c>
      <c r="C370" s="84">
        <f t="shared" si="16"/>
        <v>-6510.4704501883261</v>
      </c>
      <c r="D370" s="75">
        <v>13.419504802259887</v>
      </c>
      <c r="E370" s="82">
        <f>D370-'Ovládací panel'!$C$30</f>
        <v>0.88924265055635132</v>
      </c>
      <c r="F370" s="83">
        <f>'Ovládací panel'!$C$16</f>
        <v>0</v>
      </c>
      <c r="G370" s="84">
        <f t="shared" si="17"/>
        <v>0</v>
      </c>
      <c r="H370" s="75">
        <f t="shared" si="15"/>
        <v>13.419504802259887</v>
      </c>
    </row>
    <row r="371" spans="2:8" x14ac:dyDescent="0.35">
      <c r="B371" s="74">
        <v>45563</v>
      </c>
      <c r="C371" s="84">
        <f t="shared" si="16"/>
        <v>-6526.4402834274979</v>
      </c>
      <c r="D371" s="75">
        <v>15.969833239171374</v>
      </c>
      <c r="E371" s="82">
        <f>D371-'Ovládací panel'!$C$30</f>
        <v>3.4395710874678382</v>
      </c>
      <c r="F371" s="83">
        <f>'Ovládací panel'!$C$16</f>
        <v>0</v>
      </c>
      <c r="G371" s="84">
        <f t="shared" si="17"/>
        <v>0</v>
      </c>
      <c r="H371" s="75">
        <f t="shared" si="15"/>
        <v>15.969833239171374</v>
      </c>
    </row>
    <row r="372" spans="2:8" x14ac:dyDescent="0.35">
      <c r="B372" s="74">
        <v>45564</v>
      </c>
      <c r="C372" s="84">
        <f t="shared" si="16"/>
        <v>-6544.8532973634674</v>
      </c>
      <c r="D372" s="75">
        <v>18.413013935969868</v>
      </c>
      <c r="E372" s="82">
        <f>D372-'Ovládací panel'!$C$30</f>
        <v>5.8827517842663326</v>
      </c>
      <c r="F372" s="83">
        <f>'Ovládací panel'!$C$16</f>
        <v>0</v>
      </c>
      <c r="G372" s="84">
        <f t="shared" si="17"/>
        <v>0</v>
      </c>
      <c r="H372" s="75">
        <f t="shared" si="15"/>
        <v>18.413013935969868</v>
      </c>
    </row>
    <row r="373" spans="2:8" x14ac:dyDescent="0.35">
      <c r="B373" s="74">
        <v>45565</v>
      </c>
      <c r="C373" s="84">
        <f t="shared" si="16"/>
        <v>-6562.6295296610188</v>
      </c>
      <c r="D373" s="75">
        <v>17.77623229755179</v>
      </c>
      <c r="E373" s="82">
        <f>D373-'Ovládací panel'!$C$30</f>
        <v>5.2459701458482542</v>
      </c>
      <c r="F373" s="83">
        <f>'Ovládací panel'!$C$16</f>
        <v>0</v>
      </c>
      <c r="G373" s="84">
        <f t="shared" si="17"/>
        <v>0</v>
      </c>
      <c r="H373" s="75">
        <f t="shared" si="15"/>
        <v>17.77623229755179</v>
      </c>
    </row>
    <row r="374" spans="2:8" x14ac:dyDescent="0.35">
      <c r="B374" s="74">
        <v>45566</v>
      </c>
      <c r="C374" s="84">
        <f t="shared" si="16"/>
        <v>-6577.5170358757077</v>
      </c>
      <c r="D374" s="75">
        <v>14.887506214689266</v>
      </c>
      <c r="E374" s="82">
        <f>D374-'Ovládací panel'!$C$30</f>
        <v>2.3572440629857301</v>
      </c>
      <c r="F374" s="83">
        <f>'Ovládací panel'!$C$16</f>
        <v>0</v>
      </c>
      <c r="G374" s="84">
        <f t="shared" si="17"/>
        <v>0</v>
      </c>
      <c r="H374" s="75">
        <f t="shared" si="15"/>
        <v>14.887506214689266</v>
      </c>
    </row>
    <row r="375" spans="2:8" x14ac:dyDescent="0.35">
      <c r="B375" s="74">
        <v>45567</v>
      </c>
      <c r="C375" s="84">
        <f t="shared" si="16"/>
        <v>-6593.0337159133724</v>
      </c>
      <c r="D375" s="75">
        <v>15.516680037664784</v>
      </c>
      <c r="E375" s="82">
        <f>D375-'Ovládací panel'!$C$30</f>
        <v>2.9864178859612487</v>
      </c>
      <c r="F375" s="83">
        <f>'Ovládací panel'!$C$16</f>
        <v>0</v>
      </c>
      <c r="G375" s="84">
        <f t="shared" si="17"/>
        <v>0</v>
      </c>
      <c r="H375" s="75">
        <f t="shared" si="15"/>
        <v>15.516680037664784</v>
      </c>
    </row>
    <row r="376" spans="2:8" x14ac:dyDescent="0.35">
      <c r="B376" s="74">
        <v>45568</v>
      </c>
      <c r="C376" s="84">
        <f t="shared" si="16"/>
        <v>-6612.3842735404914</v>
      </c>
      <c r="D376" s="75">
        <v>19.350557627118643</v>
      </c>
      <c r="E376" s="82">
        <f>D376-'Ovládací panel'!$C$30</f>
        <v>6.8202954754151079</v>
      </c>
      <c r="F376" s="83">
        <f>'Ovládací panel'!$C$16</f>
        <v>0</v>
      </c>
      <c r="G376" s="84">
        <f t="shared" si="17"/>
        <v>0</v>
      </c>
      <c r="H376" s="75">
        <f t="shared" si="15"/>
        <v>19.350557627118643</v>
      </c>
    </row>
    <row r="377" spans="2:8" x14ac:dyDescent="0.35">
      <c r="B377" s="74">
        <v>45569</v>
      </c>
      <c r="C377" s="84">
        <f t="shared" si="16"/>
        <v>-6628.9421767419981</v>
      </c>
      <c r="D377" s="75">
        <v>16.557903201506594</v>
      </c>
      <c r="E377" s="82">
        <f>D377-'Ovládací panel'!$C$30</f>
        <v>4.0276410498030586</v>
      </c>
      <c r="F377" s="83">
        <f>'Ovládací panel'!$C$16</f>
        <v>0</v>
      </c>
      <c r="G377" s="84">
        <f t="shared" si="17"/>
        <v>0</v>
      </c>
      <c r="H377" s="75">
        <f t="shared" si="15"/>
        <v>16.557903201506594</v>
      </c>
    </row>
    <row r="378" spans="2:8" x14ac:dyDescent="0.35">
      <c r="B378" s="74">
        <v>45570</v>
      </c>
      <c r="C378" s="84">
        <f t="shared" si="16"/>
        <v>-6647.675942655369</v>
      </c>
      <c r="D378" s="75">
        <v>18.733765913371002</v>
      </c>
      <c r="E378" s="82">
        <f>D378-'Ovládací panel'!$C$30</f>
        <v>6.2035037616674664</v>
      </c>
      <c r="F378" s="83">
        <f>'Ovládací panel'!$C$16</f>
        <v>0</v>
      </c>
      <c r="G378" s="84">
        <f t="shared" si="17"/>
        <v>0</v>
      </c>
      <c r="H378" s="75">
        <f t="shared" si="15"/>
        <v>18.733765913371002</v>
      </c>
    </row>
    <row r="379" spans="2:8" x14ac:dyDescent="0.35">
      <c r="B379" s="74">
        <v>45571</v>
      </c>
      <c r="C379" s="84">
        <f t="shared" si="16"/>
        <v>-6667.3066141242953</v>
      </c>
      <c r="D379" s="75">
        <v>19.630671468926554</v>
      </c>
      <c r="E379" s="82">
        <f>D379-'Ovládací panel'!$C$30</f>
        <v>7.1004093172230185</v>
      </c>
      <c r="F379" s="83">
        <f>'Ovládací panel'!$C$16</f>
        <v>0</v>
      </c>
      <c r="G379" s="84">
        <f t="shared" si="17"/>
        <v>0</v>
      </c>
      <c r="H379" s="75">
        <f t="shared" si="15"/>
        <v>19.630671468926554</v>
      </c>
    </row>
    <row r="380" spans="2:8" x14ac:dyDescent="0.35">
      <c r="B380" s="74">
        <v>45572</v>
      </c>
      <c r="C380" s="84">
        <f t="shared" si="16"/>
        <v>-6686.88636148776</v>
      </c>
      <c r="D380" s="75">
        <v>19.579747363465163</v>
      </c>
      <c r="E380" s="82">
        <f>D380-'Ovládací panel'!$C$30</f>
        <v>7.0494852117616276</v>
      </c>
      <c r="F380" s="83">
        <f>'Ovládací panel'!$C$16</f>
        <v>0</v>
      </c>
      <c r="G380" s="84">
        <f t="shared" si="17"/>
        <v>0</v>
      </c>
      <c r="H380" s="75">
        <f t="shared" si="15"/>
        <v>19.579747363465163</v>
      </c>
    </row>
    <row r="381" spans="2:8" x14ac:dyDescent="0.35">
      <c r="B381" s="74">
        <v>45573</v>
      </c>
      <c r="C381" s="84">
        <f t="shared" si="16"/>
        <v>-6706.3123562146902</v>
      </c>
      <c r="D381" s="75">
        <v>19.425994726930323</v>
      </c>
      <c r="E381" s="82">
        <f>D381-'Ovládací panel'!$C$30</f>
        <v>6.8957325752267877</v>
      </c>
      <c r="F381" s="83">
        <f>'Ovládací panel'!$C$16</f>
        <v>0</v>
      </c>
      <c r="G381" s="84">
        <f t="shared" si="17"/>
        <v>0</v>
      </c>
      <c r="H381" s="75">
        <f t="shared" si="15"/>
        <v>19.425994726930323</v>
      </c>
    </row>
    <row r="382" spans="2:8" x14ac:dyDescent="0.35">
      <c r="B382" s="74">
        <v>45574</v>
      </c>
      <c r="C382" s="84">
        <f t="shared" si="16"/>
        <v>-6727.9264784369125</v>
      </c>
      <c r="D382" s="75">
        <v>21.614122222222225</v>
      </c>
      <c r="E382" s="82">
        <f>D382-'Ovládací panel'!$C$30</f>
        <v>9.0838600705186892</v>
      </c>
      <c r="F382" s="83">
        <f>'Ovládací panel'!$C$16</f>
        <v>0</v>
      </c>
      <c r="G382" s="84">
        <f t="shared" si="17"/>
        <v>0</v>
      </c>
      <c r="H382" s="75">
        <f t="shared" si="15"/>
        <v>21.614122222222225</v>
      </c>
    </row>
    <row r="383" spans="2:8" x14ac:dyDescent="0.35">
      <c r="B383" s="74">
        <v>45575</v>
      </c>
      <c r="C383" s="84">
        <f t="shared" si="16"/>
        <v>-6752.6599482109241</v>
      </c>
      <c r="D383" s="75">
        <v>24.733469774011304</v>
      </c>
      <c r="E383" s="82">
        <f>D383-'Ovládací panel'!$C$30</f>
        <v>12.203207622307769</v>
      </c>
      <c r="F383" s="83">
        <f>'Ovládací panel'!$C$16</f>
        <v>0</v>
      </c>
      <c r="G383" s="84">
        <f t="shared" si="17"/>
        <v>0</v>
      </c>
      <c r="H383" s="75">
        <f t="shared" si="15"/>
        <v>24.733469774011304</v>
      </c>
    </row>
    <row r="384" spans="2:8" x14ac:dyDescent="0.35">
      <c r="B384" s="74">
        <v>45576</v>
      </c>
      <c r="C384" s="84">
        <f t="shared" si="16"/>
        <v>-6779.8974256120537</v>
      </c>
      <c r="D384" s="75">
        <v>27.237477401129944</v>
      </c>
      <c r="E384" s="82">
        <f>D384-'Ovládací panel'!$C$30</f>
        <v>14.707215249426408</v>
      </c>
      <c r="F384" s="83">
        <f>'Ovládací panel'!$C$16</f>
        <v>0</v>
      </c>
      <c r="G384" s="84">
        <f t="shared" si="17"/>
        <v>0</v>
      </c>
      <c r="H384" s="75">
        <f t="shared" si="15"/>
        <v>27.237477401129944</v>
      </c>
    </row>
    <row r="385" spans="2:8" x14ac:dyDescent="0.35">
      <c r="B385" s="74">
        <v>45577</v>
      </c>
      <c r="C385" s="84">
        <f t="shared" si="16"/>
        <v>-6809.4230080979296</v>
      </c>
      <c r="D385" s="75">
        <v>29.525582485875709</v>
      </c>
      <c r="E385" s="82">
        <f>D385-'Ovládací panel'!$C$30</f>
        <v>16.995320334172174</v>
      </c>
      <c r="F385" s="83">
        <f>'Ovládací panel'!$C$16</f>
        <v>0</v>
      </c>
      <c r="G385" s="84">
        <f t="shared" si="17"/>
        <v>0</v>
      </c>
      <c r="H385" s="75">
        <f t="shared" si="15"/>
        <v>29.525582485875709</v>
      </c>
    </row>
    <row r="386" spans="2:8" x14ac:dyDescent="0.35">
      <c r="B386" s="74">
        <v>45578</v>
      </c>
      <c r="C386" s="84">
        <f t="shared" si="16"/>
        <v>-6837.1002293785323</v>
      </c>
      <c r="D386" s="75">
        <v>27.677221280602641</v>
      </c>
      <c r="E386" s="82">
        <f>D386-'Ovládací panel'!$C$30</f>
        <v>15.146959128899105</v>
      </c>
      <c r="F386" s="83">
        <f>'Ovládací panel'!$C$16</f>
        <v>0</v>
      </c>
      <c r="G386" s="84">
        <f t="shared" si="17"/>
        <v>0</v>
      </c>
      <c r="H386" s="75">
        <f t="shared" si="15"/>
        <v>27.677221280602641</v>
      </c>
    </row>
    <row r="387" spans="2:8" x14ac:dyDescent="0.35">
      <c r="B387" s="74">
        <v>45579</v>
      </c>
      <c r="C387" s="84">
        <f t="shared" si="16"/>
        <v>-6861.2014305084758</v>
      </c>
      <c r="D387" s="75">
        <v>24.101201129943504</v>
      </c>
      <c r="E387" s="82">
        <f>D387-'Ovládací panel'!$C$30</f>
        <v>11.570938978239969</v>
      </c>
      <c r="F387" s="83">
        <f>'Ovládací panel'!$C$16</f>
        <v>0</v>
      </c>
      <c r="G387" s="84">
        <f t="shared" si="17"/>
        <v>0</v>
      </c>
      <c r="H387" s="75">
        <f t="shared" si="15"/>
        <v>24.101201129943504</v>
      </c>
    </row>
    <row r="388" spans="2:8" x14ac:dyDescent="0.35">
      <c r="B388" s="74">
        <v>45580</v>
      </c>
      <c r="C388" s="84">
        <f t="shared" si="16"/>
        <v>-6883.5737792843702</v>
      </c>
      <c r="D388" s="75">
        <v>22.37234877589454</v>
      </c>
      <c r="E388" s="82">
        <f>D388-'Ovládací panel'!$C$30</f>
        <v>9.8420866241910048</v>
      </c>
      <c r="F388" s="83">
        <f>'Ovládací panel'!$C$16</f>
        <v>0</v>
      </c>
      <c r="G388" s="84">
        <f t="shared" si="17"/>
        <v>0</v>
      </c>
      <c r="H388" s="75">
        <f t="shared" si="15"/>
        <v>22.37234877589454</v>
      </c>
    </row>
    <row r="389" spans="2:8" x14ac:dyDescent="0.35">
      <c r="B389" s="74">
        <v>45581</v>
      </c>
      <c r="C389" s="84">
        <f t="shared" si="16"/>
        <v>-6907.6824217514131</v>
      </c>
      <c r="D389" s="75">
        <v>24.108642467043314</v>
      </c>
      <c r="E389" s="82">
        <f>D389-'Ovládací panel'!$C$30</f>
        <v>11.578380315339778</v>
      </c>
      <c r="F389" s="83">
        <f>'Ovládací panel'!$C$16</f>
        <v>0</v>
      </c>
      <c r="G389" s="84">
        <f t="shared" si="17"/>
        <v>0</v>
      </c>
      <c r="H389" s="75">
        <f t="shared" si="15"/>
        <v>24.108642467043314</v>
      </c>
    </row>
    <row r="390" spans="2:8" x14ac:dyDescent="0.35">
      <c r="B390" s="74">
        <v>45582</v>
      </c>
      <c r="C390" s="84">
        <f t="shared" si="16"/>
        <v>-6933.3815885122422</v>
      </c>
      <c r="D390" s="75">
        <v>25.699166760828628</v>
      </c>
      <c r="E390" s="82">
        <f>D390-'Ovládací panel'!$C$30</f>
        <v>13.168904609125093</v>
      </c>
      <c r="F390" s="83">
        <f>'Ovládací panel'!$C$16</f>
        <v>0</v>
      </c>
      <c r="G390" s="84">
        <f t="shared" si="17"/>
        <v>0</v>
      </c>
      <c r="H390" s="75">
        <f t="shared" si="15"/>
        <v>25.699166760828628</v>
      </c>
    </row>
    <row r="391" spans="2:8" x14ac:dyDescent="0.35">
      <c r="B391" s="74">
        <v>45583</v>
      </c>
      <c r="C391" s="84">
        <f t="shared" si="16"/>
        <v>-6957.7575609227879</v>
      </c>
      <c r="D391" s="75">
        <v>24.37597241054614</v>
      </c>
      <c r="E391" s="82">
        <f>D391-'Ovládací panel'!$C$30</f>
        <v>11.845710258842605</v>
      </c>
      <c r="F391" s="83">
        <f>'Ovládací panel'!$C$16</f>
        <v>0</v>
      </c>
      <c r="G391" s="84">
        <f t="shared" si="17"/>
        <v>0</v>
      </c>
      <c r="H391" s="75">
        <f t="shared" si="15"/>
        <v>24.37597241054614</v>
      </c>
    </row>
    <row r="392" spans="2:8" x14ac:dyDescent="0.35">
      <c r="B392" s="74">
        <v>45584</v>
      </c>
      <c r="C392" s="84">
        <f t="shared" si="16"/>
        <v>-6978.6303098870067</v>
      </c>
      <c r="D392" s="75">
        <v>20.872748964218459</v>
      </c>
      <c r="E392" s="82">
        <f>D392-'Ovládací panel'!$C$30</f>
        <v>8.3424868125149239</v>
      </c>
      <c r="F392" s="83">
        <f>'Ovládací panel'!$C$16</f>
        <v>0</v>
      </c>
      <c r="G392" s="84">
        <f t="shared" si="17"/>
        <v>0</v>
      </c>
      <c r="H392" s="75">
        <f t="shared" si="15"/>
        <v>20.872748964218459</v>
      </c>
    </row>
    <row r="393" spans="2:8" x14ac:dyDescent="0.35">
      <c r="B393" s="74">
        <v>45585</v>
      </c>
      <c r="C393" s="84">
        <f t="shared" si="16"/>
        <v>-7001.0373183615829</v>
      </c>
      <c r="D393" s="75">
        <v>22.407008474576273</v>
      </c>
      <c r="E393" s="82">
        <f>D393-'Ovládací panel'!$C$30</f>
        <v>9.8767463228727372</v>
      </c>
      <c r="F393" s="83">
        <f>'Ovládací panel'!$C$16</f>
        <v>0</v>
      </c>
      <c r="G393" s="84">
        <f t="shared" si="17"/>
        <v>0</v>
      </c>
      <c r="H393" s="75">
        <f t="shared" ref="H393:H403" si="18">IF(G393&gt;0,0,D393)</f>
        <v>22.407008474576273</v>
      </c>
    </row>
    <row r="394" spans="2:8" x14ac:dyDescent="0.35">
      <c r="B394" s="74">
        <v>45586</v>
      </c>
      <c r="C394" s="84">
        <f t="shared" ref="C394:C403" si="19">C393-D394</f>
        <v>-7025.1114467043326</v>
      </c>
      <c r="D394" s="75">
        <v>24.074128342749528</v>
      </c>
      <c r="E394" s="82">
        <f>D394-'Ovládací panel'!$C$30</f>
        <v>11.543866191045993</v>
      </c>
      <c r="F394" s="83">
        <f>'Ovládací panel'!$C$16</f>
        <v>0</v>
      </c>
      <c r="G394" s="84">
        <f t="shared" ref="G394:G403" si="20">IF(G393&lt;=0,0,G393-E394+F394)</f>
        <v>0</v>
      </c>
      <c r="H394" s="75">
        <f t="shared" si="18"/>
        <v>24.074128342749528</v>
      </c>
    </row>
    <row r="395" spans="2:8" x14ac:dyDescent="0.35">
      <c r="B395" s="74">
        <v>45587</v>
      </c>
      <c r="C395" s="84">
        <f t="shared" si="19"/>
        <v>-7049.3088953860652</v>
      </c>
      <c r="D395" s="75">
        <v>24.197448681732581</v>
      </c>
      <c r="E395" s="82">
        <f>D395-'Ovládací panel'!$C$30</f>
        <v>11.667186530029046</v>
      </c>
      <c r="F395" s="83">
        <f>'Ovládací panel'!$C$16</f>
        <v>0</v>
      </c>
      <c r="G395" s="84">
        <f t="shared" si="20"/>
        <v>0</v>
      </c>
      <c r="H395" s="75">
        <f t="shared" si="18"/>
        <v>24.197448681732581</v>
      </c>
    </row>
    <row r="396" spans="2:8" x14ac:dyDescent="0.35">
      <c r="B396" s="74">
        <v>45588</v>
      </c>
      <c r="C396" s="84">
        <f t="shared" si="19"/>
        <v>-7074.9311097928448</v>
      </c>
      <c r="D396" s="75">
        <v>25.622214406779666</v>
      </c>
      <c r="E396" s="82">
        <f>D396-'Ovládací panel'!$C$30</f>
        <v>13.09195225507613</v>
      </c>
      <c r="F396" s="83">
        <f>'Ovládací panel'!$C$16</f>
        <v>0</v>
      </c>
      <c r="G396" s="84">
        <f t="shared" si="20"/>
        <v>0</v>
      </c>
      <c r="H396" s="75">
        <f t="shared" si="18"/>
        <v>25.622214406779666</v>
      </c>
    </row>
    <row r="397" spans="2:8" x14ac:dyDescent="0.35">
      <c r="B397" s="74">
        <v>45589</v>
      </c>
      <c r="C397" s="84">
        <f t="shared" si="19"/>
        <v>-7103.8321647834282</v>
      </c>
      <c r="D397" s="75">
        <v>28.901054990583809</v>
      </c>
      <c r="E397" s="82">
        <f>D397-'Ovládací panel'!$C$30</f>
        <v>16.370792838880273</v>
      </c>
      <c r="F397" s="83">
        <f>'Ovládací panel'!$C$16</f>
        <v>0</v>
      </c>
      <c r="G397" s="84">
        <f t="shared" si="20"/>
        <v>0</v>
      </c>
      <c r="H397" s="75">
        <f t="shared" si="18"/>
        <v>28.901054990583809</v>
      </c>
    </row>
    <row r="398" spans="2:8" x14ac:dyDescent="0.35">
      <c r="B398" s="74">
        <v>45590</v>
      </c>
      <c r="C398" s="84">
        <f t="shared" si="19"/>
        <v>-7132.242508192091</v>
      </c>
      <c r="D398" s="75">
        <v>28.410343408662904</v>
      </c>
      <c r="E398" s="82">
        <f>D398-'Ovládací panel'!$C$30</f>
        <v>15.880081256959368</v>
      </c>
      <c r="F398" s="83">
        <f>'Ovládací panel'!$C$16</f>
        <v>0</v>
      </c>
      <c r="G398" s="84">
        <f t="shared" si="20"/>
        <v>0</v>
      </c>
      <c r="H398" s="75">
        <f t="shared" si="18"/>
        <v>28.410343408662904</v>
      </c>
    </row>
    <row r="399" spans="2:8" x14ac:dyDescent="0.35">
      <c r="B399" s="74">
        <v>45591</v>
      </c>
      <c r="C399" s="84">
        <f t="shared" si="19"/>
        <v>-7159.3165730696801</v>
      </c>
      <c r="D399" s="75">
        <v>27.074064877589457</v>
      </c>
      <c r="E399" s="82">
        <f>D399-'Ovládací panel'!$C$30</f>
        <v>14.543802725885921</v>
      </c>
      <c r="F399" s="83">
        <f>'Ovládací panel'!$C$16</f>
        <v>0</v>
      </c>
      <c r="G399" s="84">
        <f t="shared" si="20"/>
        <v>0</v>
      </c>
      <c r="H399" s="75">
        <f t="shared" si="18"/>
        <v>27.074064877589457</v>
      </c>
    </row>
    <row r="400" spans="2:8" x14ac:dyDescent="0.35">
      <c r="B400" s="74">
        <v>45592</v>
      </c>
      <c r="C400" s="84">
        <f t="shared" si="19"/>
        <v>-7185.1351226930319</v>
      </c>
      <c r="D400" s="75">
        <v>25.818549623352165</v>
      </c>
      <c r="E400" s="82">
        <f>D400-'Ovládací panel'!$C$30</f>
        <v>13.28828747164863</v>
      </c>
      <c r="F400" s="83">
        <f>'Ovládací panel'!$C$16</f>
        <v>0</v>
      </c>
      <c r="G400" s="84">
        <f t="shared" si="20"/>
        <v>0</v>
      </c>
      <c r="H400" s="75">
        <f t="shared" si="18"/>
        <v>25.818549623352165</v>
      </c>
    </row>
    <row r="401" spans="2:12" x14ac:dyDescent="0.35">
      <c r="B401" s="74">
        <v>45593</v>
      </c>
      <c r="C401" s="84">
        <f t="shared" si="19"/>
        <v>-7210.5659773069683</v>
      </c>
      <c r="D401" s="75">
        <v>25.430854613935971</v>
      </c>
      <c r="E401" s="82">
        <f>D401-'Ovládací panel'!$C$30</f>
        <v>12.900592462232435</v>
      </c>
      <c r="F401" s="83">
        <f>'Ovládací panel'!$C$16</f>
        <v>0</v>
      </c>
      <c r="G401" s="84">
        <f t="shared" si="20"/>
        <v>0</v>
      </c>
      <c r="H401" s="75">
        <f t="shared" si="18"/>
        <v>25.430854613935971</v>
      </c>
    </row>
    <row r="402" spans="2:12" x14ac:dyDescent="0.35">
      <c r="B402" s="74">
        <v>45594</v>
      </c>
      <c r="C402" s="84">
        <f t="shared" si="19"/>
        <v>-7234.2631720338986</v>
      </c>
      <c r="D402" s="75">
        <v>23.697194726930324</v>
      </c>
      <c r="E402" s="82">
        <f>D402-'Ovládací panel'!$C$30</f>
        <v>11.166932575226788</v>
      </c>
      <c r="F402" s="83">
        <f>'Ovládací panel'!$C$16</f>
        <v>0</v>
      </c>
      <c r="G402" s="84">
        <f t="shared" si="20"/>
        <v>0</v>
      </c>
      <c r="H402" s="75">
        <f t="shared" si="18"/>
        <v>23.697194726930324</v>
      </c>
    </row>
    <row r="403" spans="2:12" x14ac:dyDescent="0.35">
      <c r="B403" s="74">
        <v>45595</v>
      </c>
      <c r="C403" s="84">
        <f t="shared" si="19"/>
        <v>-7257.2896318267422</v>
      </c>
      <c r="D403" s="75">
        <v>23.026459792843692</v>
      </c>
      <c r="E403" s="82">
        <f>D403-'Ovládací panel'!$C$30</f>
        <v>10.496197641140157</v>
      </c>
      <c r="F403" s="83">
        <f>'Ovládací panel'!$C$16</f>
        <v>0</v>
      </c>
      <c r="G403" s="84">
        <f t="shared" si="20"/>
        <v>0</v>
      </c>
      <c r="H403" s="75">
        <f t="shared" si="18"/>
        <v>23.026459792843692</v>
      </c>
    </row>
    <row r="404" spans="2:12" x14ac:dyDescent="0.35">
      <c r="B404" s="74"/>
      <c r="C404" s="75"/>
      <c r="E404" s="75"/>
      <c r="F404" s="88"/>
      <c r="G404" s="88"/>
      <c r="H404" s="88"/>
      <c r="L404" s="75"/>
    </row>
    <row r="405" spans="2:12" x14ac:dyDescent="0.35">
      <c r="B405" s="74"/>
      <c r="C405" s="75"/>
      <c r="E405" s="75"/>
      <c r="F405" s="88"/>
      <c r="G405" s="88"/>
      <c r="H405" s="88"/>
      <c r="L405" s="75"/>
    </row>
    <row r="406" spans="2:12" hidden="1" x14ac:dyDescent="0.35">
      <c r="B406" s="74"/>
      <c r="C406" s="75"/>
      <c r="E406" s="75"/>
      <c r="F406" s="88"/>
      <c r="G406" s="88"/>
      <c r="H406" s="88"/>
      <c r="L406" s="75"/>
    </row>
    <row r="407" spans="2:12" hidden="1" x14ac:dyDescent="0.35">
      <c r="B407" s="74"/>
      <c r="C407" s="75"/>
      <c r="E407" s="75"/>
      <c r="F407" s="88"/>
      <c r="G407" s="88"/>
      <c r="H407" s="88"/>
      <c r="L407" s="75"/>
    </row>
    <row r="408" spans="2:12" hidden="1" x14ac:dyDescent="0.35">
      <c r="B408" s="74"/>
      <c r="C408" s="75"/>
      <c r="E408" s="75"/>
      <c r="F408" s="88"/>
      <c r="G408" s="88"/>
      <c r="H408" s="88"/>
      <c r="L408" s="75"/>
    </row>
    <row r="409" spans="2:12" hidden="1" x14ac:dyDescent="0.35">
      <c r="B409" s="74"/>
      <c r="C409" s="75"/>
      <c r="E409" s="75"/>
      <c r="F409" s="88"/>
      <c r="G409" s="88"/>
      <c r="H409" s="88"/>
      <c r="L409" s="75"/>
    </row>
    <row r="410" spans="2:12" hidden="1" x14ac:dyDescent="0.35">
      <c r="B410" s="74"/>
      <c r="C410" s="75"/>
      <c r="E410" s="75"/>
      <c r="F410" s="88"/>
      <c r="G410" s="88"/>
      <c r="H410" s="88"/>
      <c r="L410" s="75"/>
    </row>
    <row r="411" spans="2:12" hidden="1" x14ac:dyDescent="0.35">
      <c r="B411" s="74"/>
      <c r="C411" s="75"/>
      <c r="E411" s="75"/>
      <c r="F411" s="88"/>
      <c r="G411" s="88"/>
      <c r="H411" s="88"/>
      <c r="L411" s="75"/>
    </row>
    <row r="412" spans="2:12" hidden="1" x14ac:dyDescent="0.35">
      <c r="B412" s="74"/>
      <c r="C412" s="75"/>
      <c r="E412" s="75"/>
      <c r="F412" s="88"/>
      <c r="G412" s="88"/>
      <c r="H412" s="88"/>
      <c r="L412" s="75"/>
    </row>
    <row r="413" spans="2:12" hidden="1" x14ac:dyDescent="0.35">
      <c r="B413" s="74"/>
      <c r="C413" s="75"/>
      <c r="E413" s="75"/>
      <c r="F413" s="88"/>
      <c r="G413" s="88"/>
      <c r="H413" s="88"/>
      <c r="L413" s="75"/>
    </row>
    <row r="414" spans="2:12" hidden="1" x14ac:dyDescent="0.35">
      <c r="B414" s="74"/>
      <c r="C414" s="75"/>
      <c r="E414" s="75"/>
      <c r="F414" s="88"/>
      <c r="G414" s="88"/>
      <c r="H414" s="88"/>
      <c r="L414" s="75"/>
    </row>
    <row r="415" spans="2:12" hidden="1" x14ac:dyDescent="0.35">
      <c r="B415" s="74"/>
      <c r="C415" s="75"/>
      <c r="E415" s="75"/>
      <c r="F415" s="88"/>
      <c r="G415" s="88"/>
      <c r="H415" s="88"/>
      <c r="L415" s="75"/>
    </row>
    <row r="416" spans="2:12" hidden="1" x14ac:dyDescent="0.35">
      <c r="B416" s="74"/>
      <c r="C416" s="75"/>
      <c r="E416" s="75"/>
      <c r="F416" s="88"/>
      <c r="G416" s="88"/>
      <c r="H416" s="88"/>
      <c r="L416" s="75"/>
    </row>
    <row r="417" spans="2:12" hidden="1" x14ac:dyDescent="0.35">
      <c r="B417" s="74"/>
      <c r="C417" s="75"/>
      <c r="E417" s="75"/>
      <c r="F417" s="88"/>
      <c r="G417" s="88"/>
      <c r="H417" s="88"/>
      <c r="L417" s="75"/>
    </row>
    <row r="418" spans="2:12" hidden="1" x14ac:dyDescent="0.35">
      <c r="B418" s="74"/>
      <c r="C418" s="75"/>
      <c r="E418" s="75"/>
      <c r="F418" s="88"/>
      <c r="G418" s="88"/>
      <c r="H418" s="88"/>
      <c r="L418" s="75"/>
    </row>
    <row r="419" spans="2:12" hidden="1" x14ac:dyDescent="0.35">
      <c r="B419" s="74"/>
      <c r="C419" s="75"/>
      <c r="E419" s="75"/>
      <c r="F419" s="88"/>
      <c r="G419" s="88"/>
      <c r="H419" s="88"/>
      <c r="L419" s="75"/>
    </row>
    <row r="420" spans="2:12" hidden="1" x14ac:dyDescent="0.35">
      <c r="B420" s="74"/>
      <c r="C420" s="75"/>
      <c r="E420" s="75"/>
      <c r="F420" s="88"/>
      <c r="G420" s="88"/>
      <c r="H420" s="88"/>
      <c r="L420" s="75"/>
    </row>
    <row r="421" spans="2:12" hidden="1" x14ac:dyDescent="0.35">
      <c r="B421" s="74"/>
      <c r="C421" s="75"/>
      <c r="E421" s="75"/>
      <c r="F421" s="88"/>
      <c r="G421" s="88"/>
      <c r="H421" s="88"/>
      <c r="L421" s="75"/>
    </row>
    <row r="422" spans="2:12" hidden="1" x14ac:dyDescent="0.35">
      <c r="B422" s="74"/>
      <c r="C422" s="75"/>
      <c r="E422" s="75"/>
      <c r="F422" s="88"/>
      <c r="G422" s="88"/>
      <c r="H422" s="88"/>
      <c r="L422" s="75"/>
    </row>
    <row r="423" spans="2:12" hidden="1" x14ac:dyDescent="0.35">
      <c r="B423" s="74"/>
      <c r="C423" s="75"/>
      <c r="E423" s="75"/>
      <c r="F423" s="88"/>
      <c r="G423" s="88"/>
      <c r="H423" s="88"/>
      <c r="L423" s="75"/>
    </row>
    <row r="424" spans="2:12" hidden="1" x14ac:dyDescent="0.35">
      <c r="B424" s="74"/>
      <c r="C424" s="75"/>
      <c r="E424" s="75"/>
      <c r="F424" s="88"/>
      <c r="G424" s="88"/>
      <c r="H424" s="88"/>
      <c r="L424" s="75"/>
    </row>
    <row r="425" spans="2:12" hidden="1" x14ac:dyDescent="0.35">
      <c r="B425" s="74"/>
      <c r="C425" s="75"/>
      <c r="E425" s="75"/>
      <c r="F425" s="88"/>
      <c r="G425" s="88"/>
      <c r="H425" s="88"/>
      <c r="L425" s="75"/>
    </row>
    <row r="426" spans="2:12" hidden="1" x14ac:dyDescent="0.35">
      <c r="B426" s="74"/>
      <c r="C426" s="75"/>
      <c r="E426" s="75"/>
      <c r="F426" s="88"/>
      <c r="G426" s="88"/>
      <c r="H426" s="88"/>
      <c r="L426" s="75"/>
    </row>
    <row r="427" spans="2:12" hidden="1" x14ac:dyDescent="0.35">
      <c r="B427" s="74"/>
      <c r="C427" s="75"/>
      <c r="E427" s="75"/>
      <c r="F427" s="88"/>
      <c r="G427" s="88"/>
      <c r="H427" s="88"/>
      <c r="L427" s="75"/>
    </row>
    <row r="428" spans="2:12" hidden="1" x14ac:dyDescent="0.35">
      <c r="B428" s="74"/>
      <c r="C428" s="75"/>
      <c r="E428" s="75"/>
      <c r="F428" s="88"/>
      <c r="G428" s="88"/>
      <c r="H428" s="88"/>
      <c r="L428" s="75"/>
    </row>
    <row r="429" spans="2:12" hidden="1" x14ac:dyDescent="0.35">
      <c r="B429" s="74"/>
      <c r="C429" s="75"/>
      <c r="E429" s="75"/>
      <c r="F429" s="88"/>
      <c r="G429" s="88"/>
      <c r="H429" s="88"/>
      <c r="L429" s="75"/>
    </row>
    <row r="430" spans="2:12" hidden="1" x14ac:dyDescent="0.35">
      <c r="B430" s="74"/>
      <c r="C430" s="75"/>
      <c r="E430" s="75"/>
      <c r="F430" s="88"/>
      <c r="G430" s="88"/>
      <c r="H430" s="88"/>
      <c r="L430" s="75"/>
    </row>
    <row r="431" spans="2:12" hidden="1" x14ac:dyDescent="0.35">
      <c r="B431" s="74"/>
      <c r="C431" s="75"/>
      <c r="E431" s="75"/>
      <c r="F431" s="88"/>
      <c r="G431" s="88"/>
      <c r="H431" s="88"/>
      <c r="L431" s="75"/>
    </row>
    <row r="432" spans="2:12" hidden="1" x14ac:dyDescent="0.35">
      <c r="B432" s="74"/>
      <c r="C432" s="75"/>
      <c r="E432" s="75"/>
      <c r="F432" s="88"/>
      <c r="G432" s="88"/>
      <c r="H432" s="88"/>
      <c r="L432" s="75"/>
    </row>
    <row r="433" spans="2:12" hidden="1" x14ac:dyDescent="0.35">
      <c r="B433" s="74"/>
      <c r="C433" s="75"/>
      <c r="E433" s="75"/>
      <c r="F433" s="88"/>
      <c r="G433" s="88"/>
      <c r="H433" s="88"/>
      <c r="L433" s="75"/>
    </row>
    <row r="434" spans="2:12" hidden="1" x14ac:dyDescent="0.35">
      <c r="B434" s="74"/>
      <c r="C434" s="75"/>
      <c r="E434" s="75"/>
      <c r="F434" s="88"/>
      <c r="G434" s="88"/>
      <c r="H434" s="88"/>
      <c r="L434" s="75"/>
    </row>
    <row r="435" spans="2:12" hidden="1" x14ac:dyDescent="0.35">
      <c r="B435" s="74"/>
      <c r="C435" s="75"/>
      <c r="E435" s="75"/>
      <c r="F435" s="88"/>
      <c r="G435" s="88"/>
      <c r="H435" s="88"/>
      <c r="L435" s="75"/>
    </row>
    <row r="436" spans="2:12" hidden="1" x14ac:dyDescent="0.35">
      <c r="B436" s="74"/>
      <c r="C436" s="75"/>
      <c r="E436" s="75"/>
      <c r="F436" s="88"/>
      <c r="G436" s="88"/>
      <c r="H436" s="88"/>
      <c r="L436" s="75"/>
    </row>
    <row r="437" spans="2:12" hidden="1" x14ac:dyDescent="0.35">
      <c r="B437" s="74"/>
      <c r="C437" s="75"/>
      <c r="E437" s="75"/>
      <c r="F437" s="88"/>
      <c r="G437" s="88"/>
      <c r="H437" s="88"/>
      <c r="L437" s="75"/>
    </row>
    <row r="438" spans="2:12" hidden="1" x14ac:dyDescent="0.35">
      <c r="B438" s="74"/>
      <c r="C438" s="75"/>
      <c r="E438" s="75"/>
      <c r="F438" s="88"/>
      <c r="G438" s="88"/>
      <c r="H438" s="88"/>
      <c r="L438" s="75"/>
    </row>
    <row r="439" spans="2:12" hidden="1" x14ac:dyDescent="0.35">
      <c r="B439" s="74"/>
      <c r="C439" s="75"/>
      <c r="E439" s="75"/>
      <c r="F439" s="88"/>
      <c r="G439" s="88"/>
      <c r="H439" s="88"/>
      <c r="L439" s="75"/>
    </row>
    <row r="440" spans="2:12" hidden="1" x14ac:dyDescent="0.35">
      <c r="B440" s="74"/>
      <c r="C440" s="75"/>
      <c r="E440" s="75"/>
      <c r="F440" s="88"/>
      <c r="G440" s="88"/>
      <c r="H440" s="88"/>
      <c r="L440" s="75"/>
    </row>
    <row r="441" spans="2:12" hidden="1" x14ac:dyDescent="0.35">
      <c r="B441" s="74"/>
      <c r="C441" s="75"/>
      <c r="E441" s="75"/>
      <c r="F441" s="88"/>
      <c r="G441" s="88"/>
      <c r="H441" s="88"/>
      <c r="L441" s="75"/>
    </row>
    <row r="442" spans="2:12" hidden="1" x14ac:dyDescent="0.35">
      <c r="B442" s="74"/>
      <c r="C442" s="75"/>
      <c r="E442" s="75"/>
      <c r="F442" s="88"/>
      <c r="G442" s="88"/>
      <c r="H442" s="88"/>
      <c r="L442" s="75"/>
    </row>
    <row r="443" spans="2:12" hidden="1" x14ac:dyDescent="0.35">
      <c r="B443" s="74"/>
      <c r="C443" s="75"/>
      <c r="E443" s="75"/>
      <c r="F443" s="88"/>
      <c r="G443" s="88"/>
      <c r="H443" s="88"/>
      <c r="L443" s="75"/>
    </row>
    <row r="444" spans="2:12" hidden="1" x14ac:dyDescent="0.35">
      <c r="B444" s="74"/>
      <c r="C444" s="75"/>
      <c r="E444" s="75"/>
      <c r="F444" s="88"/>
      <c r="G444" s="88"/>
      <c r="H444" s="88"/>
      <c r="L444" s="75"/>
    </row>
    <row r="445" spans="2:12" hidden="1" x14ac:dyDescent="0.35">
      <c r="B445" s="74"/>
      <c r="C445" s="75"/>
      <c r="E445" s="75"/>
      <c r="F445" s="88"/>
      <c r="G445" s="88"/>
      <c r="H445" s="88"/>
      <c r="L445" s="75"/>
    </row>
    <row r="446" spans="2:12" hidden="1" x14ac:dyDescent="0.35">
      <c r="B446" s="74"/>
      <c r="C446" s="75"/>
      <c r="E446" s="75"/>
      <c r="F446" s="88"/>
      <c r="G446" s="88"/>
      <c r="H446" s="88"/>
      <c r="L446" s="75"/>
    </row>
    <row r="447" spans="2:12" hidden="1" x14ac:dyDescent="0.35">
      <c r="B447" s="74"/>
      <c r="C447" s="75"/>
      <c r="E447" s="75"/>
      <c r="F447" s="88"/>
      <c r="G447" s="88"/>
      <c r="H447" s="88"/>
      <c r="L447" s="75"/>
    </row>
    <row r="448" spans="2:12" hidden="1" x14ac:dyDescent="0.35">
      <c r="B448" s="74"/>
      <c r="C448" s="75"/>
      <c r="E448" s="75"/>
      <c r="F448" s="88"/>
      <c r="G448" s="88"/>
      <c r="H448" s="88"/>
      <c r="L448" s="75"/>
    </row>
    <row r="449" spans="2:12" hidden="1" x14ac:dyDescent="0.35">
      <c r="B449" s="74"/>
      <c r="C449" s="75"/>
      <c r="E449" s="75"/>
      <c r="F449" s="88"/>
      <c r="G449" s="88"/>
      <c r="H449" s="88"/>
      <c r="L449" s="75"/>
    </row>
    <row r="450" spans="2:12" hidden="1" x14ac:dyDescent="0.35">
      <c r="B450" s="74"/>
      <c r="C450" s="75"/>
      <c r="E450" s="75"/>
      <c r="F450" s="88"/>
      <c r="G450" s="88"/>
      <c r="H450" s="88"/>
      <c r="L450" s="75"/>
    </row>
    <row r="451" spans="2:12" hidden="1" x14ac:dyDescent="0.35">
      <c r="B451" s="74"/>
      <c r="C451" s="75"/>
      <c r="E451" s="75"/>
      <c r="F451" s="88"/>
      <c r="G451" s="88"/>
      <c r="H451" s="88"/>
      <c r="L451" s="75"/>
    </row>
    <row r="452" spans="2:12" hidden="1" x14ac:dyDescent="0.35">
      <c r="B452" s="74"/>
      <c r="C452" s="75"/>
      <c r="E452" s="75"/>
      <c r="F452" s="88"/>
      <c r="G452" s="88"/>
      <c r="H452" s="88"/>
      <c r="L452" s="75"/>
    </row>
    <row r="453" spans="2:12" hidden="1" x14ac:dyDescent="0.35">
      <c r="B453" s="74"/>
      <c r="C453" s="75"/>
      <c r="E453" s="75"/>
      <c r="F453" s="88"/>
      <c r="G453" s="88"/>
      <c r="H453" s="88"/>
      <c r="L453" s="75"/>
    </row>
    <row r="454" spans="2:12" hidden="1" x14ac:dyDescent="0.35">
      <c r="B454" s="74"/>
      <c r="C454" s="75"/>
      <c r="E454" s="75"/>
      <c r="F454" s="88"/>
      <c r="G454" s="88"/>
      <c r="H454" s="88"/>
      <c r="L454" s="75"/>
    </row>
    <row r="455" spans="2:12" hidden="1" x14ac:dyDescent="0.35">
      <c r="B455" s="74"/>
      <c r="C455" s="75"/>
      <c r="E455" s="75"/>
      <c r="F455" s="88"/>
      <c r="G455" s="88"/>
      <c r="H455" s="88"/>
      <c r="L455" s="75"/>
    </row>
    <row r="456" spans="2:12" hidden="1" x14ac:dyDescent="0.35">
      <c r="B456" s="74"/>
      <c r="C456" s="75"/>
      <c r="E456" s="75"/>
      <c r="F456" s="88"/>
      <c r="G456" s="88"/>
      <c r="H456" s="88"/>
      <c r="L456" s="75"/>
    </row>
    <row r="457" spans="2:12" hidden="1" x14ac:dyDescent="0.35">
      <c r="B457" s="74"/>
      <c r="C457" s="75"/>
      <c r="E457" s="75"/>
      <c r="F457" s="88"/>
      <c r="G457" s="88"/>
      <c r="H457" s="88"/>
      <c r="L457" s="75"/>
    </row>
    <row r="458" spans="2:12" hidden="1" x14ac:dyDescent="0.35">
      <c r="B458" s="74"/>
      <c r="C458" s="75"/>
      <c r="E458" s="75"/>
      <c r="F458" s="88"/>
      <c r="G458" s="88"/>
      <c r="H458" s="88"/>
      <c r="L458" s="75"/>
    </row>
    <row r="459" spans="2:12" hidden="1" x14ac:dyDescent="0.35">
      <c r="B459" s="74"/>
      <c r="C459" s="75"/>
      <c r="E459" s="75"/>
      <c r="F459" s="88"/>
      <c r="G459" s="88"/>
      <c r="H459" s="88"/>
      <c r="L459" s="75"/>
    </row>
    <row r="460" spans="2:12" hidden="1" x14ac:dyDescent="0.35">
      <c r="B460" s="74"/>
      <c r="C460" s="75"/>
      <c r="E460" s="75"/>
      <c r="F460" s="88"/>
      <c r="G460" s="88"/>
      <c r="H460" s="88"/>
      <c r="L460" s="75"/>
    </row>
    <row r="461" spans="2:12" hidden="1" x14ac:dyDescent="0.35">
      <c r="B461" s="74"/>
      <c r="C461" s="75"/>
      <c r="E461" s="75"/>
      <c r="F461" s="88"/>
      <c r="G461" s="88"/>
      <c r="H461" s="88"/>
      <c r="L461" s="75"/>
    </row>
    <row r="462" spans="2:12" hidden="1" x14ac:dyDescent="0.35">
      <c r="B462" s="74"/>
      <c r="C462" s="75"/>
      <c r="E462" s="75"/>
      <c r="F462" s="88"/>
      <c r="G462" s="88"/>
      <c r="H462" s="88"/>
      <c r="L462" s="75"/>
    </row>
  </sheetData>
  <conditionalFormatting sqref="H8:H403">
    <cfRule type="colorScale" priority="1">
      <colorScale>
        <cfvo type="min"/>
        <cfvo type="max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Popis modelu</vt:lpstr>
      <vt:lpstr>Ovládací panel</vt:lpstr>
      <vt:lpstr>Dataset (1) - měsíční data</vt:lpstr>
      <vt:lpstr>Dataset (2) - denní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Lepic</dc:creator>
  <cp:lastModifiedBy>Lukas Lepic</cp:lastModifiedBy>
  <dcterms:created xsi:type="dcterms:W3CDTF">2023-02-15T14:13:34Z</dcterms:created>
  <dcterms:modified xsi:type="dcterms:W3CDTF">2023-03-24T14:40:43Z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2023-02-15T14:13:34Z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f140e629-f7de-4553-ad5d-c11317277c30</vt:lpwstr>
  </property>
  <property fmtid="{D5CDD505-2E9C-101B-9397-08002B2CF9AE}" pid="8" name="MSIP_Label_ea60d57e-af5b-4752-ac57-3e4f28ca11dc_ContentBits">
    <vt:lpwstr>0</vt:lpwstr>
  </property>
</Properties>
</file>