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tatistika\S4\"/>
    </mc:Choice>
  </mc:AlternateContent>
  <bookViews>
    <workbookView xWindow="0" yWindow="0" windowWidth="17172" windowHeight="8628" activeTab="1"/>
  </bookViews>
  <sheets>
    <sheet name="linearita logitu" sheetId="1" r:id="rId1"/>
    <sheet name="pravděpodobnost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2" l="1"/>
  <c r="D83" i="2" l="1"/>
  <c r="D85" i="2" s="1"/>
  <c r="C83" i="2"/>
  <c r="C85" i="2" s="1"/>
  <c r="B83" i="2"/>
  <c r="B85" i="2" s="1"/>
  <c r="D72" i="2"/>
  <c r="D74" i="2" s="1"/>
  <c r="C72" i="2"/>
  <c r="C74" i="2" s="1"/>
  <c r="B72" i="2"/>
  <c r="B74" i="2" s="1"/>
  <c r="G58" i="2"/>
  <c r="G60" i="2" s="1"/>
  <c r="F58" i="2"/>
  <c r="F60" i="2" s="1"/>
  <c r="E58" i="2"/>
  <c r="E60" i="2" s="1"/>
  <c r="D58" i="2"/>
  <c r="D60" i="2" s="1"/>
  <c r="C58" i="2"/>
  <c r="C60" i="2" s="1"/>
  <c r="B58" i="2"/>
  <c r="B60" i="2" s="1"/>
  <c r="G27" i="2"/>
  <c r="G28" i="2" s="1"/>
  <c r="G29" i="2" s="1"/>
  <c r="F27" i="2"/>
  <c r="F28" i="2" s="1"/>
  <c r="F29" i="2" s="1"/>
  <c r="E27" i="2"/>
  <c r="E28" i="2" s="1"/>
  <c r="E29" i="2" s="1"/>
  <c r="D27" i="2"/>
  <c r="D28" i="2" s="1"/>
  <c r="D29" i="2" s="1"/>
  <c r="B27" i="2"/>
  <c r="B28" i="2" s="1"/>
  <c r="B29" i="2" s="1"/>
  <c r="C27" i="2"/>
  <c r="C28" i="2" s="1"/>
  <c r="C29" i="2" s="1"/>
  <c r="C76" i="2" l="1"/>
  <c r="B62" i="2"/>
  <c r="D87" i="2"/>
  <c r="B31" i="2"/>
  <c r="C87" i="2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13" i="1"/>
  <c r="D14" i="1"/>
  <c r="D15" i="1"/>
  <c r="D16" i="1"/>
  <c r="D17" i="1"/>
  <c r="D18" i="1"/>
  <c r="D19" i="1"/>
  <c r="D20" i="1"/>
  <c r="D21" i="1"/>
  <c r="D22" i="1"/>
  <c r="D6" i="1"/>
  <c r="D7" i="1"/>
  <c r="D8" i="1"/>
  <c r="D9" i="1"/>
  <c r="D10" i="1"/>
  <c r="D11" i="1"/>
  <c r="D12" i="1"/>
  <c r="D5" i="1"/>
  <c r="D4" i="1"/>
</calcChain>
</file>

<file path=xl/comments1.xml><?xml version="1.0" encoding="utf-8"?>
<comments xmlns="http://schemas.openxmlformats.org/spreadsheetml/2006/main">
  <authors>
    <author>Petra Daňsová</author>
    <author>Hewlett-Packard Company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-1SD, tj. nízká délka vztahu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+1SD, tj. vysoká délka vztahu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pravděpodobnost rozchodu pro muže s jistou vazbou, průměrnou spokojeností ve vztahu a s délkou vztahu 7,8 měsíců (tj. nízkou délkou vztahu)=1/(1+e-(b0+b1*délka vztahu+b2*spokojenost+b3*pohlaví+b4*ambiv+b5*vyhýb). Do rovnice pouze dosadíme hodnoty, které jsme si zvolili - zde 0 pro pohlaví, 0 pro ambivalentní i vyhýbavý styl, 7,8 pro délku vztahu a 49,4 pro spokojenost ve vztahu.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šance=pravděpodobnost, že jev nastane/(1-pravděpodobnost, že jev nastane), zde tedy 0,3642/(1-0,3642) = 0,573</t>
        </r>
      </text>
    </comment>
    <comment ref="B29" authorId="0" shapeId="0">
      <text>
        <r>
          <rPr>
            <b/>
            <sz val="9"/>
            <color indexed="81"/>
            <rFont val="Tahoma"/>
            <charset val="1"/>
          </rPr>
          <t>Petra Daňsová:</t>
        </r>
        <r>
          <rPr>
            <sz val="9"/>
            <color indexed="81"/>
            <rFont val="Tahoma"/>
            <charset val="1"/>
          </rPr>
          <t xml:space="preserve">
tj. ln(O). 
Pokud bychom dosadily hodnoty do první rovnice logistické regrese uvedené výše, vyjde nám toto číslo. Tj. ln(O)=4,803-0,085*7,8-0,095*49,4.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-1SD, tj. nízká spokojenost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  <charset val="238"/>
          </rPr>
          <t>Petra Daňsová:</t>
        </r>
        <r>
          <rPr>
            <sz val="9"/>
            <color indexed="81"/>
            <rFont val="Tahoma"/>
            <family val="2"/>
            <charset val="238"/>
          </rPr>
          <t xml:space="preserve">
+1SD, tj. vysoká spokojenost</t>
        </r>
      </text>
    </comment>
    <comment ref="C76" authorId="1" shapeId="0">
      <text>
        <r>
          <rPr>
            <b/>
            <sz val="9"/>
            <color indexed="81"/>
            <rFont val="Tahoma"/>
            <family val="2"/>
            <charset val="238"/>
          </rPr>
          <t>Hewlett-Packard Company:</t>
        </r>
        <r>
          <rPr>
            <sz val="9"/>
            <color indexed="81"/>
            <rFont val="Tahoma"/>
            <family val="2"/>
            <charset val="238"/>
          </rPr>
          <t xml:space="preserve">
tj. 0,723/0,127</t>
        </r>
      </text>
    </comment>
    <comment ref="D76" authorId="1" shapeId="0">
      <text>
        <r>
          <rPr>
            <b/>
            <sz val="9"/>
            <color indexed="81"/>
            <rFont val="Tahoma"/>
            <family val="2"/>
            <charset val="238"/>
          </rPr>
          <t>Hewlett-Packard Company:</t>
        </r>
        <r>
          <rPr>
            <sz val="9"/>
            <color indexed="81"/>
            <rFont val="Tahoma"/>
            <family val="2"/>
            <charset val="238"/>
          </rPr>
          <t xml:space="preserve">
tj. 4,855/0,127</t>
        </r>
      </text>
    </comment>
    <comment ref="C87" authorId="1" shapeId="0">
      <text>
        <r>
          <rPr>
            <b/>
            <sz val="9"/>
            <color indexed="81"/>
            <rFont val="Tahoma"/>
            <family val="2"/>
            <charset val="238"/>
          </rPr>
          <t>Hewlett-Packard Company:</t>
        </r>
        <r>
          <rPr>
            <sz val="9"/>
            <color indexed="81"/>
            <rFont val="Tahoma"/>
            <family val="2"/>
            <charset val="238"/>
          </rPr>
          <t xml:space="preserve">
tj. 0,463/0,081</t>
        </r>
      </text>
    </comment>
    <comment ref="D87" authorId="1" shapeId="0">
      <text>
        <r>
          <rPr>
            <b/>
            <sz val="9"/>
            <color indexed="81"/>
            <rFont val="Tahoma"/>
            <family val="2"/>
            <charset val="238"/>
          </rPr>
          <t>Hewlett-Packard Company:</t>
        </r>
        <r>
          <rPr>
            <sz val="9"/>
            <color indexed="81"/>
            <rFont val="Tahoma"/>
            <family val="2"/>
            <charset val="238"/>
          </rPr>
          <t xml:space="preserve">
tj. 3,111/0,081</t>
        </r>
      </text>
    </comment>
  </commentList>
</comments>
</file>

<file path=xl/sharedStrings.xml><?xml version="1.0" encoding="utf-8"?>
<sst xmlns="http://schemas.openxmlformats.org/spreadsheetml/2006/main" count="107" uniqueCount="73">
  <si>
    <t>Report</t>
  </si>
  <si>
    <t>rozchod došlo k rozchodu?</t>
  </si>
  <si>
    <t>Mean</t>
  </si>
  <si>
    <t>N</t>
  </si>
  <si>
    <t>Total</t>
  </si>
  <si>
    <t>delkaKAT2 délka vztahu v měsících (Binned)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</si>
  <si>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</si>
  <si>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</si>
  <si>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</si>
  <si>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</si>
  <si>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</si>
  <si>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</si>
  <si>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</si>
  <si>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</si>
  <si>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</si>
  <si>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</si>
  <si>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</si>
  <si>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</si>
  <si>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</si>
  <si>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</si>
  <si>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</si>
  <si>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</si>
  <si>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</si>
  <si>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20</t>
  </si>
  <si>
    <t>21</t>
  </si>
  <si>
    <t>spokKAT2 spokojenost ve vztahu (vyšší hodnoty = vyšší spokojenost) (Binned)</t>
  </si>
  <si>
    <t>18</t>
  </si>
  <si>
    <t>19</t>
  </si>
  <si>
    <t>B</t>
  </si>
  <si>
    <t>S.E.</t>
  </si>
  <si>
    <t>Wald</t>
  </si>
  <si>
    <t>df</t>
  </si>
  <si>
    <t>Exp(B)</t>
  </si>
  <si>
    <t>95% C.I.for EXP(B)</t>
  </si>
  <si>
    <t>Lower</t>
  </si>
  <si>
    <t>Upper</t>
  </si>
  <si>
    <t>Tabulka s prediktory</t>
  </si>
  <si>
    <t>konstanta</t>
  </si>
  <si>
    <t>p</t>
  </si>
  <si>
    <t>délka vztahu (v měsících)</t>
  </si>
  <si>
    <t>spokojenost ve vztahu</t>
  </si>
  <si>
    <t>styl vazby - jistá vazba</t>
  </si>
  <si>
    <t>styl vazby - ambivalentní vazba</t>
  </si>
  <si>
    <t>styl vazby - vyhýbavá vazba</t>
  </si>
  <si>
    <t>Rovnice logistické regrese</t>
  </si>
  <si>
    <t>Vyjádření pravděpodobnosti pro různé hodnoty prediktorů:</t>
  </si>
  <si>
    <t>pohlaví (muž=0)</t>
  </si>
  <si>
    <t>pravděpodobnost rozchodu:</t>
  </si>
  <si>
    <t>poměr šancí pro jednotkovou změnu:</t>
  </si>
  <si>
    <t>šance na rozchod:</t>
  </si>
  <si>
    <t>délka vztahu (m=25,6; SD=17,8):</t>
  </si>
  <si>
    <t>spokojenost ve vztahu (M=49,4, SD=9,6):</t>
  </si>
  <si>
    <t>Formát buněk nastaven na procenta, jinak by vám vzorec dával číslo 0,3642, 0,3448 apod.</t>
  </si>
  <si>
    <t>Jedná se o Exp(B) pro délku vztahu, jak vidíte v tabulce regresních koeficientů.</t>
  </si>
  <si>
    <t>Jedná se o Exp(B) pro spokojenost vztahu, jak vidíte v tabulce regresních koeficientů.</t>
  </si>
  <si>
    <t>Vydělíme šance na rozchod po a před jednotkovou změnou ve spokojenosti ve vztahu, tj. 0,288/0,316.</t>
  </si>
  <si>
    <t>Vydělíme šance na rozchod po a před jednotkovou změnou v délce vztahu, tj. 0,526/0,573.</t>
  </si>
  <si>
    <t>Vidíme, že pravděpodobnost rozchodu (nelineárně) klesá s tím, jak roste spokojenost ve vztahu.</t>
  </si>
  <si>
    <t>Muž s jistou vazbou, průměrnou spokojeností ve vztahu a různou délkou vztahu:</t>
  </si>
  <si>
    <t>Muž s jistou vazbou, průměrnou délkou ve vztahu a různou spokojeností ve vztahu:</t>
  </si>
  <si>
    <t>Muž s průměrnou délkou vztahu, průměrnou spokojeností a různým typem vazby:</t>
  </si>
  <si>
    <t>jistá:</t>
  </si>
  <si>
    <t>vyhýbavá:</t>
  </si>
  <si>
    <t>ambival.:</t>
  </si>
  <si>
    <t>Jedná se o Exp(B) pro ambivalentní a vyhýbavý styl, jak vidíte v tabulce regresních koeficientů.</t>
  </si>
  <si>
    <t>Žena s průměrnou délkou vztahu, průměrnou spokojeností a různým typem vazby:</t>
  </si>
  <si>
    <t>přirozený logaritmus šance:</t>
  </si>
  <si>
    <t>Šance a pravděpodobnost</t>
  </si>
  <si>
    <t>Muž s jistou vazbou, průměrnou spokojeností ve vztahu a vztahem, který trvá 43,4 měsíců, má 3 % pravděpodobnost rozchodu během erasmu.</t>
  </si>
  <si>
    <t>Muž s jistou vazbou, průměrnou spokojeností ve vztahu a vztahem, který trvá 7,8 měsíců, má 36 % pravděpodobnost rozchodu během erasmu.</t>
  </si>
  <si>
    <t>Pravděpodobnost rozchodu během erasmu pro muže s průměrnou spokojeností a průměrnou délkou vztahu s jistou vazbou je 11 %, s ambivalentní vazbou 42 % a s vyhýbavou vazbou 83 %.</t>
  </si>
  <si>
    <t>Pravděpodobnost rozchodu během erasmu pro ženu s průměrnou spokojeností a průměrnou délkou vztahu s jistou vazbou je 8 %, s ambivalentní vazbou 32 % a s vyhýbavou vazbou 76 %.</t>
  </si>
  <si>
    <t>Můžeme si pravděpodobnosti, šance a logaritmus šance zobrazit také graficky - vidíme, že logaritmus šance je hezky lineární, zatímco šance a pravděpodobnosti nikoli.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</si>
</sst>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2"/>
      <color indexed="8"/>
      <name val="Arial Italic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wrapText="1"/>
    </xf>
    <xf numFmtId="4" fontId="3" fillId="0" borderId="2" xfId="1" applyNumberFormat="1" applyFont="1" applyBorder="1" applyAlignment="1">
      <alignment horizontal="right" vertical="top"/>
    </xf>
    <xf numFmtId="3" fontId="3" fillId="0" borderId="2" xfId="1" applyNumberFormat="1" applyFont="1" applyBorder="1" applyAlignment="1">
      <alignment horizontal="right" vertical="top"/>
    </xf>
    <xf numFmtId="4" fontId="3" fillId="0" borderId="0" xfId="1" applyNumberFormat="1" applyFont="1" applyBorder="1" applyAlignment="1">
      <alignment horizontal="right" vertical="top"/>
    </xf>
    <xf numFmtId="3" fontId="3" fillId="0" borderId="0" xfId="1" applyNumberFormat="1" applyFont="1" applyBorder="1" applyAlignment="1">
      <alignment horizontal="right" vertical="top"/>
    </xf>
    <xf numFmtId="0" fontId="3" fillId="0" borderId="3" xfId="1" applyFont="1" applyBorder="1" applyAlignment="1">
      <alignment horizontal="left" vertical="top" wrapText="1"/>
    </xf>
    <xf numFmtId="4" fontId="3" fillId="0" borderId="3" xfId="1" applyNumberFormat="1" applyFont="1" applyBorder="1" applyAlignment="1">
      <alignment horizontal="right" vertical="top"/>
    </xf>
    <xf numFmtId="3" fontId="3" fillId="0" borderId="3" xfId="1" applyNumberFormat="1" applyFont="1" applyBorder="1" applyAlignment="1">
      <alignment horizontal="right" vertical="top"/>
    </xf>
    <xf numFmtId="0" fontId="1" fillId="0" borderId="0" xfId="1" applyAlignment="1"/>
    <xf numFmtId="0" fontId="3" fillId="0" borderId="2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164" fontId="3" fillId="0" borderId="2" xfId="3" applyNumberFormat="1" applyFont="1" applyBorder="1" applyAlignment="1">
      <alignment horizontal="right" vertical="top"/>
    </xf>
    <xf numFmtId="3" fontId="3" fillId="0" borderId="2" xfId="3" applyNumberFormat="1" applyFont="1" applyBorder="1" applyAlignment="1">
      <alignment horizontal="right" vertical="top"/>
    </xf>
    <xf numFmtId="164" fontId="3" fillId="0" borderId="0" xfId="3" applyNumberFormat="1" applyFont="1" applyBorder="1" applyAlignment="1">
      <alignment horizontal="right" vertical="top"/>
    </xf>
    <xf numFmtId="3" fontId="3" fillId="0" borderId="0" xfId="3" applyNumberFormat="1" applyFont="1" applyBorder="1" applyAlignment="1">
      <alignment horizontal="right" vertical="top"/>
    </xf>
    <xf numFmtId="164" fontId="3" fillId="0" borderId="3" xfId="3" applyNumberFormat="1" applyFont="1" applyBorder="1" applyAlignment="1">
      <alignment horizontal="right" vertical="top"/>
    </xf>
    <xf numFmtId="3" fontId="3" fillId="0" borderId="3" xfId="3" applyNumberFormat="1" applyFont="1" applyBorder="1" applyAlignment="1">
      <alignment horizontal="right" vertical="top"/>
    </xf>
    <xf numFmtId="0" fontId="1" fillId="0" borderId="0" xfId="3" applyAlignment="1"/>
    <xf numFmtId="0" fontId="3" fillId="0" borderId="1" xfId="3" applyFont="1" applyBorder="1" applyAlignment="1">
      <alignment horizontal="center"/>
    </xf>
    <xf numFmtId="0" fontId="3" fillId="0" borderId="0" xfId="3" applyFont="1" applyBorder="1" applyAlignment="1">
      <alignment horizontal="left" vertical="top"/>
    </xf>
    <xf numFmtId="0" fontId="3" fillId="0" borderId="2" xfId="3" applyFont="1" applyBorder="1" applyAlignment="1">
      <alignment horizontal="left" vertical="top"/>
    </xf>
    <xf numFmtId="0" fontId="3" fillId="0" borderId="0" xfId="3" applyFont="1" applyBorder="1" applyAlignment="1">
      <alignment horizontal="left" vertical="top"/>
    </xf>
    <xf numFmtId="0" fontId="3" fillId="0" borderId="3" xfId="3" applyFont="1" applyBorder="1" applyAlignment="1">
      <alignment horizontal="left" vertical="top"/>
    </xf>
    <xf numFmtId="0" fontId="3" fillId="0" borderId="0" xfId="3" applyFont="1" applyBorder="1" applyAlignment="1">
      <alignment vertical="top"/>
    </xf>
    <xf numFmtId="164" fontId="3" fillId="0" borderId="4" xfId="3" applyNumberFormat="1" applyFont="1" applyBorder="1" applyAlignment="1">
      <alignment horizontal="right" vertical="top"/>
    </xf>
    <xf numFmtId="3" fontId="3" fillId="0" borderId="4" xfId="3" applyNumberFormat="1" applyFont="1" applyBorder="1" applyAlignment="1">
      <alignment horizontal="right" vertical="top"/>
    </xf>
    <xf numFmtId="0" fontId="3" fillId="0" borderId="4" xfId="3" applyFont="1" applyBorder="1" applyAlignment="1">
      <alignment horizontal="left" vertical="top"/>
    </xf>
    <xf numFmtId="0" fontId="3" fillId="0" borderId="1" xfId="3" applyFont="1" applyBorder="1" applyAlignment="1">
      <alignment horizontal="left" vertical="top"/>
    </xf>
    <xf numFmtId="0" fontId="0" fillId="0" borderId="0" xfId="0" applyBorder="1"/>
    <xf numFmtId="0" fontId="8" fillId="0" borderId="0" xfId="0" applyFont="1"/>
    <xf numFmtId="0" fontId="0" fillId="3" borderId="0" xfId="0" applyFill="1"/>
    <xf numFmtId="0" fontId="0" fillId="4" borderId="0" xfId="0" applyFill="1"/>
    <xf numFmtId="0" fontId="5" fillId="5" borderId="0" xfId="3" applyFont="1" applyFill="1" applyBorder="1" applyAlignment="1">
      <alignment horizontal="left" vertical="top"/>
    </xf>
    <xf numFmtId="0" fontId="0" fillId="5" borderId="0" xfId="0" applyFill="1"/>
    <xf numFmtId="0" fontId="0" fillId="5" borderId="0" xfId="0" applyFill="1" applyBorder="1"/>
    <xf numFmtId="0" fontId="3" fillId="5" borderId="0" xfId="3" applyFont="1" applyFill="1" applyBorder="1" applyAlignment="1">
      <alignment vertical="top"/>
    </xf>
    <xf numFmtId="9" fontId="0" fillId="5" borderId="0" xfId="2" applyFont="1" applyFill="1"/>
    <xf numFmtId="0" fontId="5" fillId="3" borderId="0" xfId="3" applyFont="1" applyFill="1" applyBorder="1" applyAlignment="1">
      <alignment horizontal="left" vertical="top"/>
    </xf>
    <xf numFmtId="9" fontId="0" fillId="3" borderId="0" xfId="2" applyFont="1" applyFill="1"/>
    <xf numFmtId="0" fontId="11" fillId="4" borderId="0" xfId="0" applyFont="1" applyFill="1"/>
    <xf numFmtId="9" fontId="12" fillId="4" borderId="0" xfId="2" applyFont="1" applyFill="1"/>
    <xf numFmtId="0" fontId="12" fillId="4" borderId="0" xfId="0" applyFont="1" applyFill="1"/>
    <xf numFmtId="0" fontId="13" fillId="0" borderId="0" xfId="0" applyFont="1"/>
    <xf numFmtId="9" fontId="12" fillId="0" borderId="0" xfId="2" applyFont="1"/>
    <xf numFmtId="0" fontId="12" fillId="0" borderId="0" xfId="0" applyFont="1"/>
    <xf numFmtId="9" fontId="12" fillId="0" borderId="0" xfId="0" applyNumberFormat="1" applyFont="1"/>
    <xf numFmtId="165" fontId="12" fillId="0" borderId="0" xfId="0" applyNumberFormat="1" applyFont="1"/>
    <xf numFmtId="0" fontId="14" fillId="7" borderId="5" xfId="0" applyFont="1" applyFill="1" applyBorder="1"/>
    <xf numFmtId="0" fontId="12" fillId="7" borderId="5" xfId="0" applyFont="1" applyFill="1" applyBorder="1"/>
    <xf numFmtId="0" fontId="12" fillId="0" borderId="4" xfId="0" applyFont="1" applyBorder="1"/>
    <xf numFmtId="165" fontId="12" fillId="0" borderId="4" xfId="0" applyNumberFormat="1" applyFont="1" applyBorder="1"/>
    <xf numFmtId="0" fontId="12" fillId="6" borderId="0" xfId="0" applyFont="1" applyFill="1"/>
    <xf numFmtId="0" fontId="13" fillId="6" borderId="0" xfId="0" applyFont="1" applyFill="1"/>
    <xf numFmtId="0" fontId="8" fillId="6" borderId="0" xfId="0" applyFont="1" applyFill="1"/>
    <xf numFmtId="0" fontId="3" fillId="2" borderId="0" xfId="1" applyFont="1" applyFill="1"/>
    <xf numFmtId="0" fontId="1" fillId="0" borderId="0" xfId="1"/>
    <xf numFmtId="0" fontId="3" fillId="0" borderId="1" xfId="1" applyFont="1" applyBorder="1" applyAlignment="1">
      <alignment horizontal="left" wrapText="1"/>
    </xf>
    <xf numFmtId="0" fontId="2" fillId="0" borderId="0" xfId="1" applyFont="1" applyBorder="1" applyAlignment="1">
      <alignment horizontal="left" vertical="center" wrapText="1"/>
    </xf>
    <xf numFmtId="0" fontId="5" fillId="3" borderId="0" xfId="3" applyFont="1" applyFill="1" applyBorder="1" applyAlignment="1">
      <alignment horizontal="center" vertical="top"/>
    </xf>
    <xf numFmtId="0" fontId="3" fillId="0" borderId="2" xfId="3" applyFont="1" applyBorder="1" applyAlignment="1">
      <alignment horizontal="left"/>
    </xf>
    <xf numFmtId="0" fontId="3" fillId="0" borderId="3" xfId="3" applyFont="1" applyBorder="1" applyAlignment="1">
      <alignment horizontal="left"/>
    </xf>
    <xf numFmtId="0" fontId="3" fillId="0" borderId="1" xfId="3" applyFont="1" applyBorder="1" applyAlignment="1">
      <alignment horizontal="center"/>
    </xf>
  </cellXfs>
  <cellStyles count="4">
    <cellStyle name="Normální" xfId="0" builtinId="0"/>
    <cellStyle name="Normální_List1" xfId="1"/>
    <cellStyle name="Normální_List2" xfId="3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'linearita logitu'!$A$36:$A$47</c:f>
              <c:strCach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strCache>
            </c:strRef>
          </c:cat>
          <c:val>
            <c:numRef>
              <c:f>'linearita logitu'!$D$36:$D$47</c:f>
              <c:numCache>
                <c:formatCode>General</c:formatCode>
                <c:ptCount val="12"/>
                <c:pt idx="0">
                  <c:v>1.1631508098056802</c:v>
                </c:pt>
                <c:pt idx="1">
                  <c:v>0.22314355131420993</c:v>
                </c:pt>
                <c:pt idx="2">
                  <c:v>0.20763936477824455</c:v>
                </c:pt>
                <c:pt idx="3">
                  <c:v>-0.18232155679395459</c:v>
                </c:pt>
                <c:pt idx="4">
                  <c:v>-0.27917138278387216</c:v>
                </c:pt>
                <c:pt idx="5">
                  <c:v>-0.85913231803420609</c:v>
                </c:pt>
                <c:pt idx="6">
                  <c:v>-1.4604023332736127</c:v>
                </c:pt>
                <c:pt idx="7">
                  <c:v>-1.0498221244986787</c:v>
                </c:pt>
                <c:pt idx="8">
                  <c:v>-1.5448993912965283</c:v>
                </c:pt>
                <c:pt idx="9">
                  <c:v>-2.0541237336955458</c:v>
                </c:pt>
                <c:pt idx="10">
                  <c:v>-2.2512917986064949</c:v>
                </c:pt>
                <c:pt idx="11">
                  <c:v>-2.4849066497880004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00-4D7B-AE9E-A6BA92A18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753279"/>
        <c:axId val="666117231"/>
      </c:lineChart>
      <c:catAx>
        <c:axId val="103753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66117231"/>
        <c:crosses val="autoZero"/>
        <c:auto val="1"/>
        <c:lblAlgn val="ctr"/>
        <c:lblOffset val="100"/>
        <c:noMultiLvlLbl val="0"/>
      </c:catAx>
      <c:valAx>
        <c:axId val="666117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3753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'linearita logitu'!$A$5:$A$12</c:f>
              <c:strCach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strCache>
            </c:strRef>
          </c:cat>
          <c:val>
            <c:numRef>
              <c:f>'linearita logitu'!$D$5:$D$12</c:f>
              <c:numCache>
                <c:formatCode>General</c:formatCode>
                <c:ptCount val="8"/>
                <c:pt idx="0">
                  <c:v>0.69314718055994506</c:v>
                </c:pt>
                <c:pt idx="1">
                  <c:v>0.26121549926361676</c:v>
                </c:pt>
                <c:pt idx="2">
                  <c:v>-0.42121346507630303</c:v>
                </c:pt>
                <c:pt idx="3">
                  <c:v>-1.2237754316221157</c:v>
                </c:pt>
                <c:pt idx="4">
                  <c:v>-1.6302719993369419</c:v>
                </c:pt>
                <c:pt idx="5">
                  <c:v>-3.0796137575346925</c:v>
                </c:pt>
                <c:pt idx="6">
                  <c:v>-3.218875824868201</c:v>
                </c:pt>
                <c:pt idx="7">
                  <c:v>-3.6109179126442243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7-485B-981B-BC919DBB6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750367"/>
        <c:axId val="672667807"/>
      </c:lineChart>
      <c:catAx>
        <c:axId val="103750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72667807"/>
        <c:crosses val="autoZero"/>
        <c:auto val="1"/>
        <c:lblAlgn val="ctr"/>
        <c:lblOffset val="100"/>
        <c:noMultiLvlLbl val="0"/>
      </c:catAx>
      <c:valAx>
        <c:axId val="67266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375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pravděpodobnosti!$A$27</c:f>
              <c:strCache>
                <c:ptCount val="1"/>
                <c:pt idx="0">
                  <c:v>pravděpodobnost rozchodu: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pravděpodobnosti!$B$26:$G$26</c:f>
              <c:numCache>
                <c:formatCode>General</c:formatCode>
                <c:ptCount val="6"/>
                <c:pt idx="0">
                  <c:v>7.8</c:v>
                </c:pt>
                <c:pt idx="1">
                  <c:v>8.8000000000000007</c:v>
                </c:pt>
                <c:pt idx="2">
                  <c:v>12</c:v>
                </c:pt>
                <c:pt idx="3">
                  <c:v>25.6</c:v>
                </c:pt>
                <c:pt idx="4">
                  <c:v>36</c:v>
                </c:pt>
                <c:pt idx="5">
                  <c:v>43.4</c:v>
                </c:pt>
              </c:numCache>
            </c:numRef>
          </c:xVal>
          <c:yVal>
            <c:numRef>
              <c:f>pravděpodobnosti!$B$27:$G$27</c:f>
              <c:numCache>
                <c:formatCode>0%</c:formatCode>
                <c:ptCount val="6"/>
                <c:pt idx="0">
                  <c:v>0.36424133528949576</c:v>
                </c:pt>
                <c:pt idx="1">
                  <c:v>0.34486685226959413</c:v>
                </c:pt>
                <c:pt idx="2">
                  <c:v>0.28645812485819744</c:v>
                </c:pt>
                <c:pt idx="3">
                  <c:v>0.11261883649128478</c:v>
                </c:pt>
                <c:pt idx="4">
                  <c:v>4.9977450209891743E-2</c:v>
                </c:pt>
                <c:pt idx="5">
                  <c:v>2.7344119063221074E-2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CD-4AB1-ACEF-7299723610A4}"/>
            </c:ext>
          </c:extLst>
        </c:ser>
        <c:ser>
          <c:idx val="1"/>
          <c:order val="1"/>
          <c:tx>
            <c:strRef>
              <c:f>pravděpodobnosti!$A$28</c:f>
              <c:strCache>
                <c:ptCount val="1"/>
                <c:pt idx="0">
                  <c:v>šance na rozchod: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pravděpodobnosti!$B$26:$G$26</c:f>
              <c:numCache>
                <c:formatCode>General</c:formatCode>
                <c:ptCount val="6"/>
                <c:pt idx="0">
                  <c:v>7.8</c:v>
                </c:pt>
                <c:pt idx="1">
                  <c:v>8.8000000000000007</c:v>
                </c:pt>
                <c:pt idx="2">
                  <c:v>12</c:v>
                </c:pt>
                <c:pt idx="3">
                  <c:v>25.6</c:v>
                </c:pt>
                <c:pt idx="4">
                  <c:v>36</c:v>
                </c:pt>
                <c:pt idx="5">
                  <c:v>43.4</c:v>
                </c:pt>
              </c:numCache>
            </c:numRef>
          </c:xVal>
          <c:yVal>
            <c:numRef>
              <c:f>pravděpodobnosti!$B$28:$G$28</c:f>
              <c:numCache>
                <c:formatCode>0.000</c:formatCode>
                <c:ptCount val="6"/>
                <c:pt idx="0">
                  <c:v>0.57292390258708437</c:v>
                </c:pt>
                <c:pt idx="1">
                  <c:v>0.52640727074232918</c:v>
                </c:pt>
                <c:pt idx="2">
                  <c:v>0.40145944455084637</c:v>
                </c:pt>
                <c:pt idx="3">
                  <c:v>0.1269114571307651</c:v>
                </c:pt>
                <c:pt idx="4">
                  <c:v>5.260659362341813E-2</c:v>
                </c:pt>
                <c:pt idx="5">
                  <c:v>2.8112839904782725E-2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CD-4AB1-ACEF-7299723610A4}"/>
            </c:ext>
          </c:extLst>
        </c:ser>
        <c:ser>
          <c:idx val="2"/>
          <c:order val="2"/>
          <c:tx>
            <c:strRef>
              <c:f>pravděpodobnosti!$A$29</c:f>
              <c:strCache>
                <c:ptCount val="1"/>
                <c:pt idx="0">
                  <c:v>přirozený logaritmus šance: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pravděpodobnosti!$B$26:$G$26</c:f>
              <c:numCache>
                <c:formatCode>General</c:formatCode>
                <c:ptCount val="6"/>
                <c:pt idx="0">
                  <c:v>7.8</c:v>
                </c:pt>
                <c:pt idx="1">
                  <c:v>8.8000000000000007</c:v>
                </c:pt>
                <c:pt idx="2">
                  <c:v>12</c:v>
                </c:pt>
                <c:pt idx="3">
                  <c:v>25.6</c:v>
                </c:pt>
                <c:pt idx="4">
                  <c:v>36</c:v>
                </c:pt>
                <c:pt idx="5">
                  <c:v>43.4</c:v>
                </c:pt>
              </c:numCache>
            </c:numRef>
          </c:xVal>
          <c:yVal>
            <c:numRef>
              <c:f>pravděpodobnosti!$B$29:$G$29</c:f>
              <c:numCache>
                <c:formatCode>0.000</c:formatCode>
                <c:ptCount val="6"/>
                <c:pt idx="0">
                  <c:v>-0.5570023763449391</c:v>
                </c:pt>
                <c:pt idx="1">
                  <c:v>-0.6416800868659438</c:v>
                </c:pt>
                <c:pt idx="2">
                  <c:v>-0.9126487605331568</c:v>
                </c:pt>
                <c:pt idx="3">
                  <c:v>-2.0642656236188137</c:v>
                </c:pt>
                <c:pt idx="4">
                  <c:v>-2.9449138130372572</c:v>
                </c:pt>
                <c:pt idx="5">
                  <c:v>-3.571528870892688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7CD-4AB1-ACEF-729972361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067312"/>
        <c:axId val="366069280"/>
      </c:scatterChart>
      <c:valAx>
        <c:axId val="36606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6069280"/>
        <c:crosses val="autoZero"/>
        <c:crossBetween val="midCat"/>
      </c:valAx>
      <c:valAx>
        <c:axId val="36606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6067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</xdr:colOff>
      <xdr:row>29</xdr:row>
      <xdr:rowOff>0</xdr:rowOff>
    </xdr:from>
    <xdr:to>
      <xdr:col>12</xdr:col>
      <xdr:colOff>336550</xdr:colOff>
      <xdr:row>42</xdr:row>
      <xdr:rowOff>184150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5AFF49F-6344-41E6-A03C-6B513F13DF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558800</xdr:colOff>
      <xdr:row>0</xdr:row>
      <xdr:rowOff>171450</xdr:rowOff>
    </xdr:from>
    <xdr:to>
      <xdr:col>12</xdr:col>
      <xdr:colOff>254000</xdr:colOff>
      <xdr:row>14</xdr:row>
      <xdr:rowOff>158750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8D302D0-6B62-4A03-838C-1C42F80E0A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12</xdr:row>
      <xdr:rowOff>123826</xdr:rowOff>
    </xdr:from>
    <xdr:to>
      <xdr:col>3</xdr:col>
      <xdr:colOff>26671</xdr:colOff>
      <xdr:row>18</xdr:row>
      <xdr:rowOff>189666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695" t="54864" r="19454" b="23514"/>
        <a:stretch/>
      </xdr:blipFill>
      <xdr:spPr>
        <a:xfrm>
          <a:off x="152401" y="2638426"/>
          <a:ext cx="4191000" cy="1208840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12</xdr:row>
      <xdr:rowOff>142336</xdr:rowOff>
    </xdr:from>
    <xdr:to>
      <xdr:col>10</xdr:col>
      <xdr:colOff>396240</xdr:colOff>
      <xdr:row>17</xdr:row>
      <xdr:rowOff>106679</xdr:rowOff>
    </xdr:to>
    <xdr:pic>
      <xdr:nvPicPr>
        <xdr:cNvPr id="5" name="Obrázek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5547" t="62304" r="23783" b="25176"/>
        <a:stretch/>
      </xdr:blipFill>
      <xdr:spPr>
        <a:xfrm>
          <a:off x="6057900" y="2656936"/>
          <a:ext cx="3992880" cy="916843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37</xdr:row>
      <xdr:rowOff>72390</xdr:rowOff>
    </xdr:from>
    <xdr:to>
      <xdr:col>3</xdr:col>
      <xdr:colOff>567690</xdr:colOff>
      <xdr:row>53</xdr:row>
      <xdr:rowOff>7620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D5" sqref="D5"/>
    </sheetView>
  </sheetViews>
  <sheetFormatPr defaultRowHeight="14.4"/>
  <cols>
    <col min="1" max="1" width="20.33203125" customWidth="1"/>
    <col min="4" max="4" width="15.6640625" bestFit="1" customWidth="1"/>
  </cols>
  <sheetData>
    <row r="1" spans="1:4" ht="15.6">
      <c r="A1" s="59" t="s">
        <v>0</v>
      </c>
      <c r="B1" s="59"/>
      <c r="C1" s="59"/>
      <c r="D1" s="1"/>
    </row>
    <row r="2" spans="1:4" ht="15.6">
      <c r="A2" s="56" t="s">
        <v>1</v>
      </c>
      <c r="B2" s="57"/>
      <c r="C2" s="57"/>
      <c r="D2" s="1"/>
    </row>
    <row r="3" spans="1:4" ht="15.6">
      <c r="A3" s="58" t="s">
        <v>5</v>
      </c>
      <c r="B3" s="2" t="s">
        <v>2</v>
      </c>
      <c r="C3" s="2" t="s">
        <v>3</v>
      </c>
      <c r="D3" s="1"/>
    </row>
    <row r="4" spans="1:4" ht="15">
      <c r="A4" s="11" t="s">
        <v>6</v>
      </c>
      <c r="B4" s="3">
        <v>1</v>
      </c>
      <c r="C4" s="4">
        <v>5</v>
      </c>
      <c r="D4" s="10" t="e">
        <f t="shared" ref="D4" si="0">(B4/(1-B4))</f>
        <v>#DIV/0!</v>
      </c>
    </row>
    <row r="5" spans="1:4" ht="15">
      <c r="A5" s="12" t="s">
        <v>7</v>
      </c>
      <c r="B5" s="5">
        <v>0.66666666666666663</v>
      </c>
      <c r="C5" s="6">
        <v>93</v>
      </c>
      <c r="D5" s="10">
        <f>LN((B5/(1-B5)))</f>
        <v>0.69314718055994506</v>
      </c>
    </row>
    <row r="6" spans="1:4" ht="15">
      <c r="A6" s="12" t="s">
        <v>8</v>
      </c>
      <c r="B6" s="5">
        <v>0.56493506493506473</v>
      </c>
      <c r="C6" s="6">
        <v>154</v>
      </c>
      <c r="D6" s="10">
        <f t="shared" ref="D6:D50" si="1">LN((B6/(1-B6)))</f>
        <v>0.26121549926361676</v>
      </c>
    </row>
    <row r="7" spans="1:4" ht="15">
      <c r="A7" s="12" t="s">
        <v>9</v>
      </c>
      <c r="B7" s="5">
        <v>0.39622641509433976</v>
      </c>
      <c r="C7" s="6">
        <v>159</v>
      </c>
      <c r="D7" s="10">
        <f t="shared" si="1"/>
        <v>-0.42121346507630303</v>
      </c>
    </row>
    <row r="8" spans="1:4" ht="15">
      <c r="A8" s="12" t="s">
        <v>10</v>
      </c>
      <c r="B8" s="5">
        <v>0.22727272727272727</v>
      </c>
      <c r="C8" s="6">
        <v>176</v>
      </c>
      <c r="D8" s="10">
        <f t="shared" si="1"/>
        <v>-1.2237754316221157</v>
      </c>
    </row>
    <row r="9" spans="1:4" ht="15">
      <c r="A9" s="12" t="s">
        <v>11</v>
      </c>
      <c r="B9" s="5">
        <v>0.16379310344827591</v>
      </c>
      <c r="C9" s="6">
        <v>116</v>
      </c>
      <c r="D9" s="10">
        <f t="shared" si="1"/>
        <v>-1.6302719993369419</v>
      </c>
    </row>
    <row r="10" spans="1:4" ht="15">
      <c r="A10" s="12" t="s">
        <v>12</v>
      </c>
      <c r="B10" s="5">
        <v>4.3956043956043973E-2</v>
      </c>
      <c r="C10" s="6">
        <v>91</v>
      </c>
      <c r="D10" s="10">
        <f t="shared" si="1"/>
        <v>-3.0796137575346925</v>
      </c>
    </row>
    <row r="11" spans="1:4" ht="15">
      <c r="A11" s="12" t="s">
        <v>13</v>
      </c>
      <c r="B11" s="5">
        <v>3.8461538461538457E-2</v>
      </c>
      <c r="C11" s="6">
        <v>78</v>
      </c>
      <c r="D11" s="10">
        <f t="shared" si="1"/>
        <v>-3.218875824868201</v>
      </c>
    </row>
    <row r="12" spans="1:4" ht="15">
      <c r="A12" s="12" t="s">
        <v>14</v>
      </c>
      <c r="B12" s="5">
        <v>2.6315789473684209E-2</v>
      </c>
      <c r="C12" s="6">
        <v>38</v>
      </c>
      <c r="D12" s="10">
        <f t="shared" si="1"/>
        <v>-3.6109179126442243</v>
      </c>
    </row>
    <row r="13" spans="1:4" ht="15">
      <c r="A13" s="12" t="s">
        <v>15</v>
      </c>
      <c r="B13" s="5">
        <v>0</v>
      </c>
      <c r="C13" s="6">
        <v>32</v>
      </c>
      <c r="D13" s="10" t="e">
        <f t="shared" si="1"/>
        <v>#NUM!</v>
      </c>
    </row>
    <row r="14" spans="1:4" ht="15">
      <c r="A14" s="12" t="s">
        <v>16</v>
      </c>
      <c r="B14" s="5">
        <v>0</v>
      </c>
      <c r="C14" s="6">
        <v>24</v>
      </c>
      <c r="D14" s="10" t="e">
        <f t="shared" si="1"/>
        <v>#NUM!</v>
      </c>
    </row>
    <row r="15" spans="1:4" ht="15">
      <c r="A15" s="12" t="s">
        <v>17</v>
      </c>
      <c r="B15" s="5">
        <v>0</v>
      </c>
      <c r="C15" s="6">
        <v>8</v>
      </c>
      <c r="D15" s="10" t="e">
        <f t="shared" si="1"/>
        <v>#NUM!</v>
      </c>
    </row>
    <row r="16" spans="1:4" ht="15">
      <c r="A16" s="12" t="s">
        <v>18</v>
      </c>
      <c r="B16" s="5">
        <v>0</v>
      </c>
      <c r="C16" s="6">
        <v>9</v>
      </c>
      <c r="D16" s="10" t="e">
        <f t="shared" si="1"/>
        <v>#NUM!</v>
      </c>
    </row>
    <row r="17" spans="1:4" ht="15">
      <c r="A17" s="12" t="s">
        <v>19</v>
      </c>
      <c r="B17" s="5">
        <v>0</v>
      </c>
      <c r="C17" s="6">
        <v>5</v>
      </c>
      <c r="D17" s="10" t="e">
        <f t="shared" si="1"/>
        <v>#NUM!</v>
      </c>
    </row>
    <row r="18" spans="1:4" ht="15">
      <c r="A18" s="12" t="s">
        <v>20</v>
      </c>
      <c r="B18" s="5">
        <v>0</v>
      </c>
      <c r="C18" s="6">
        <v>2</v>
      </c>
      <c r="D18" s="10" t="e">
        <f t="shared" si="1"/>
        <v>#NUM!</v>
      </c>
    </row>
    <row r="19" spans="1:4" ht="15">
      <c r="A19" s="12" t="s">
        <v>21</v>
      </c>
      <c r="B19" s="5">
        <v>0</v>
      </c>
      <c r="C19" s="6">
        <v>4</v>
      </c>
      <c r="D19" s="10" t="e">
        <f t="shared" si="1"/>
        <v>#NUM!</v>
      </c>
    </row>
    <row r="20" spans="1:4" ht="15">
      <c r="A20" s="12" t="s">
        <v>22</v>
      </c>
      <c r="B20" s="5">
        <v>0</v>
      </c>
      <c r="C20" s="6">
        <v>4</v>
      </c>
      <c r="D20" s="10" t="e">
        <f t="shared" si="1"/>
        <v>#NUM!</v>
      </c>
    </row>
    <row r="21" spans="1:4" ht="15">
      <c r="A21" s="12" t="s">
        <v>23</v>
      </c>
      <c r="B21" s="5">
        <v>0</v>
      </c>
      <c r="C21" s="6">
        <v>1</v>
      </c>
      <c r="D21" s="10" t="e">
        <f t="shared" si="1"/>
        <v>#NUM!</v>
      </c>
    </row>
    <row r="22" spans="1:4" ht="15">
      <c r="A22" s="12" t="s">
        <v>24</v>
      </c>
      <c r="B22" s="5">
        <v>0</v>
      </c>
      <c r="C22" s="6">
        <v>1</v>
      </c>
      <c r="D22" s="10" t="e">
        <f t="shared" si="1"/>
        <v>#NUM!</v>
      </c>
    </row>
    <row r="23" spans="1:4" ht="15">
      <c r="A23" s="7" t="s">
        <v>4</v>
      </c>
      <c r="B23" s="8">
        <v>0.28400000000000042</v>
      </c>
      <c r="C23" s="9">
        <v>1000</v>
      </c>
      <c r="D23" s="10"/>
    </row>
    <row r="24" spans="1:4">
      <c r="D24" s="10"/>
    </row>
    <row r="25" spans="1:4">
      <c r="D25" s="10"/>
    </row>
    <row r="26" spans="1:4">
      <c r="D26" s="10"/>
    </row>
    <row r="27" spans="1:4">
      <c r="D27" s="10"/>
    </row>
    <row r="28" spans="1:4">
      <c r="D28" s="10"/>
    </row>
    <row r="29" spans="1:4">
      <c r="D29" s="10"/>
    </row>
    <row r="30" spans="1:4" ht="15.6">
      <c r="A30" s="59" t="s">
        <v>0</v>
      </c>
      <c r="B30" s="59"/>
      <c r="C30" s="59"/>
      <c r="D30" s="10"/>
    </row>
    <row r="31" spans="1:4" ht="15.6">
      <c r="A31" s="56" t="s">
        <v>1</v>
      </c>
      <c r="B31" s="57"/>
      <c r="C31" s="57"/>
      <c r="D31" s="10"/>
    </row>
    <row r="32" spans="1:4" ht="15.45" customHeight="1">
      <c r="A32" s="58" t="s">
        <v>25</v>
      </c>
      <c r="B32" s="2" t="s">
        <v>2</v>
      </c>
      <c r="C32" s="2" t="s">
        <v>3</v>
      </c>
      <c r="D32" s="10"/>
    </row>
    <row r="33" spans="1:4" ht="15">
      <c r="A33" s="11" t="s">
        <v>6</v>
      </c>
      <c r="B33" s="3">
        <v>1</v>
      </c>
      <c r="C33" s="4">
        <v>1</v>
      </c>
      <c r="D33" s="10" t="e">
        <f t="shared" si="1"/>
        <v>#DIV/0!</v>
      </c>
    </row>
    <row r="34" spans="1:4" ht="15">
      <c r="A34" s="12" t="s">
        <v>9</v>
      </c>
      <c r="B34" s="5">
        <v>0</v>
      </c>
      <c r="C34" s="6">
        <v>1</v>
      </c>
      <c r="D34" s="10" t="e">
        <f t="shared" si="1"/>
        <v>#NUM!</v>
      </c>
    </row>
    <row r="35" spans="1:4" ht="15">
      <c r="A35" s="12" t="s">
        <v>11</v>
      </c>
      <c r="B35" s="5">
        <v>0.83333333333333337</v>
      </c>
      <c r="C35" s="6">
        <v>6</v>
      </c>
      <c r="D35" s="10">
        <f t="shared" si="1"/>
        <v>1.6094379124341007</v>
      </c>
    </row>
    <row r="36" spans="1:4" ht="15">
      <c r="A36" s="12" t="s">
        <v>12</v>
      </c>
      <c r="B36" s="5">
        <v>0.76190476190476175</v>
      </c>
      <c r="C36" s="6">
        <v>21</v>
      </c>
      <c r="D36" s="10">
        <f t="shared" si="1"/>
        <v>1.1631508098056802</v>
      </c>
    </row>
    <row r="37" spans="1:4" ht="15">
      <c r="A37" s="12" t="s">
        <v>13</v>
      </c>
      <c r="B37" s="5">
        <v>0.55555555555555558</v>
      </c>
      <c r="C37" s="6">
        <v>18</v>
      </c>
      <c r="D37" s="10">
        <f t="shared" si="1"/>
        <v>0.22314355131420993</v>
      </c>
    </row>
    <row r="38" spans="1:4" ht="15">
      <c r="A38" s="12" t="s">
        <v>14</v>
      </c>
      <c r="B38" s="5">
        <v>0.55172413793103448</v>
      </c>
      <c r="C38" s="6">
        <v>58</v>
      </c>
      <c r="D38" s="10">
        <f t="shared" si="1"/>
        <v>0.20763936477824455</v>
      </c>
    </row>
    <row r="39" spans="1:4" ht="15">
      <c r="A39" s="12" t="s">
        <v>15</v>
      </c>
      <c r="B39" s="5">
        <v>0.45454545454545453</v>
      </c>
      <c r="C39" s="6">
        <v>55</v>
      </c>
      <c r="D39" s="10">
        <f t="shared" si="1"/>
        <v>-0.18232155679395459</v>
      </c>
    </row>
    <row r="40" spans="1:4" ht="15">
      <c r="A40" s="12" t="s">
        <v>16</v>
      </c>
      <c r="B40" s="5">
        <v>0.43065693430656937</v>
      </c>
      <c r="C40" s="6">
        <v>137</v>
      </c>
      <c r="D40" s="10">
        <f t="shared" si="1"/>
        <v>-0.27917138278387216</v>
      </c>
    </row>
    <row r="41" spans="1:4" ht="15">
      <c r="A41" s="12" t="s">
        <v>17</v>
      </c>
      <c r="B41" s="5">
        <v>0.29752066115702486</v>
      </c>
      <c r="C41" s="6">
        <v>121</v>
      </c>
      <c r="D41" s="10">
        <f t="shared" si="1"/>
        <v>-0.85913231803420609</v>
      </c>
    </row>
    <row r="42" spans="1:4" ht="15">
      <c r="A42" s="12" t="s">
        <v>18</v>
      </c>
      <c r="B42" s="5">
        <v>0.18840579710144928</v>
      </c>
      <c r="C42" s="6">
        <v>138</v>
      </c>
      <c r="D42" s="10">
        <f t="shared" si="1"/>
        <v>-1.4604023332736127</v>
      </c>
    </row>
    <row r="43" spans="1:4" ht="15">
      <c r="A43" s="12" t="s">
        <v>19</v>
      </c>
      <c r="B43" s="5">
        <v>0.25925925925925908</v>
      </c>
      <c r="C43" s="6">
        <v>162</v>
      </c>
      <c r="D43" s="10">
        <f t="shared" si="1"/>
        <v>-1.0498221244986787</v>
      </c>
    </row>
    <row r="44" spans="1:4" ht="15">
      <c r="A44" s="12" t="s">
        <v>20</v>
      </c>
      <c r="B44" s="5">
        <v>0.17582417582417595</v>
      </c>
      <c r="C44" s="6">
        <v>91</v>
      </c>
      <c r="D44" s="10">
        <f t="shared" si="1"/>
        <v>-1.5448993912965283</v>
      </c>
    </row>
    <row r="45" spans="1:4" ht="15">
      <c r="A45" s="12" t="s">
        <v>21</v>
      </c>
      <c r="B45" s="5">
        <v>0.11363636363636366</v>
      </c>
      <c r="C45" s="6">
        <v>88</v>
      </c>
      <c r="D45" s="10">
        <f t="shared" si="1"/>
        <v>-2.0541237336955458</v>
      </c>
    </row>
    <row r="46" spans="1:4" ht="15">
      <c r="A46" s="12" t="s">
        <v>22</v>
      </c>
      <c r="B46" s="5">
        <v>9.5238095238095247E-2</v>
      </c>
      <c r="C46" s="6">
        <v>42</v>
      </c>
      <c r="D46" s="10">
        <f t="shared" si="1"/>
        <v>-2.2512917986064949</v>
      </c>
    </row>
    <row r="47" spans="1:4" ht="15">
      <c r="A47" s="12" t="s">
        <v>26</v>
      </c>
      <c r="B47" s="5">
        <v>7.6923076923076927E-2</v>
      </c>
      <c r="C47" s="6">
        <v>26</v>
      </c>
      <c r="D47" s="10">
        <f t="shared" si="1"/>
        <v>-2.4849066497880004</v>
      </c>
    </row>
    <row r="48" spans="1:4" ht="15">
      <c r="A48" s="12" t="s">
        <v>27</v>
      </c>
      <c r="B48" s="5">
        <v>0</v>
      </c>
      <c r="C48" s="6">
        <v>23</v>
      </c>
      <c r="D48" s="10" t="e">
        <f t="shared" si="1"/>
        <v>#NUM!</v>
      </c>
    </row>
    <row r="49" spans="1:4" ht="15">
      <c r="A49" s="12" t="s">
        <v>23</v>
      </c>
      <c r="B49" s="5">
        <v>0</v>
      </c>
      <c r="C49" s="6">
        <v>8</v>
      </c>
      <c r="D49" s="10" t="e">
        <f t="shared" si="1"/>
        <v>#NUM!</v>
      </c>
    </row>
    <row r="50" spans="1:4" ht="15">
      <c r="A50" s="12" t="s">
        <v>24</v>
      </c>
      <c r="B50" s="5">
        <v>0</v>
      </c>
      <c r="C50" s="6">
        <v>4</v>
      </c>
      <c r="D50" s="10" t="e">
        <f t="shared" si="1"/>
        <v>#NUM!</v>
      </c>
    </row>
    <row r="51" spans="1:4" ht="15">
      <c r="A51" s="7" t="s">
        <v>4</v>
      </c>
      <c r="B51" s="8">
        <v>0.28400000000000042</v>
      </c>
      <c r="C51" s="9">
        <v>1000</v>
      </c>
      <c r="D51" s="1"/>
    </row>
  </sheetData>
  <mergeCells count="6">
    <mergeCell ref="A31:C31"/>
    <mergeCell ref="A32"/>
    <mergeCell ref="A1:C1"/>
    <mergeCell ref="A2:C2"/>
    <mergeCell ref="A3"/>
    <mergeCell ref="A30:C30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9"/>
  <sheetViews>
    <sheetView tabSelected="1" workbookViewId="0">
      <selection activeCell="A33" sqref="A33"/>
    </sheetView>
  </sheetViews>
  <sheetFormatPr defaultRowHeight="14.4"/>
  <cols>
    <col min="1" max="1" width="38.77734375" customWidth="1"/>
    <col min="2" max="2" width="15.5546875" customWidth="1"/>
    <col min="3" max="3" width="10.33203125" customWidth="1"/>
    <col min="4" max="4" width="10.5546875" customWidth="1"/>
    <col min="5" max="5" width="11.33203125" customWidth="1"/>
    <col min="6" max="6" width="9.88671875" customWidth="1"/>
    <col min="7" max="7" width="14.33203125" customWidth="1"/>
    <col min="8" max="8" width="11.88671875" customWidth="1"/>
    <col min="9" max="9" width="11.33203125" customWidth="1"/>
  </cols>
  <sheetData>
    <row r="1" spans="1:15" ht="15.6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32"/>
      <c r="K1" s="32"/>
      <c r="L1" s="32"/>
      <c r="M1" s="32"/>
      <c r="N1" s="32"/>
      <c r="O1" s="32"/>
    </row>
    <row r="2" spans="1:15" ht="15.6">
      <c r="A2" s="61"/>
      <c r="B2" s="63" t="s">
        <v>28</v>
      </c>
      <c r="C2" s="63" t="s">
        <v>29</v>
      </c>
      <c r="D2" s="63" t="s">
        <v>30</v>
      </c>
      <c r="E2" s="63" t="s">
        <v>31</v>
      </c>
      <c r="F2" s="63" t="s">
        <v>38</v>
      </c>
      <c r="G2" s="63" t="s">
        <v>32</v>
      </c>
      <c r="H2" s="63" t="s">
        <v>33</v>
      </c>
      <c r="I2" s="63"/>
      <c r="J2" s="19"/>
    </row>
    <row r="3" spans="1:15" ht="15.6">
      <c r="A3" s="62"/>
      <c r="B3" s="63"/>
      <c r="C3" s="63"/>
      <c r="D3" s="63"/>
      <c r="E3" s="63"/>
      <c r="F3" s="63"/>
      <c r="G3" s="63"/>
      <c r="H3" s="20" t="s">
        <v>34</v>
      </c>
      <c r="I3" s="20" t="s">
        <v>35</v>
      </c>
      <c r="J3" s="19"/>
    </row>
    <row r="4" spans="1:15" ht="15">
      <c r="A4" s="29" t="s">
        <v>37</v>
      </c>
      <c r="B4" s="17">
        <v>4.8030778125673343</v>
      </c>
      <c r="C4" s="17">
        <v>0.55462980317343247</v>
      </c>
      <c r="D4" s="17">
        <v>74.995091517403026</v>
      </c>
      <c r="E4" s="18">
        <v>1</v>
      </c>
      <c r="F4" s="17">
        <v>4.7188577881150131E-18</v>
      </c>
      <c r="G4" s="17">
        <v>121.88497992960021</v>
      </c>
      <c r="H4" s="24"/>
      <c r="I4" s="24"/>
      <c r="J4" s="19"/>
    </row>
    <row r="5" spans="1:15" ht="15">
      <c r="A5" s="22" t="s">
        <v>39</v>
      </c>
      <c r="B5" s="13">
        <v>-8.4677710521004187E-2</v>
      </c>
      <c r="C5" s="13">
        <v>9.6051220972985778E-3</v>
      </c>
      <c r="D5" s="13">
        <v>77.719936087176592</v>
      </c>
      <c r="E5" s="14">
        <v>1</v>
      </c>
      <c r="F5" s="13">
        <v>1.1873684133165443E-18</v>
      </c>
      <c r="G5" s="13">
        <v>0.91880835895534241</v>
      </c>
      <c r="H5" s="13">
        <v>0.90167295353312993</v>
      </c>
      <c r="I5" s="13">
        <v>0.93626940586190133</v>
      </c>
      <c r="J5" s="19"/>
    </row>
    <row r="6" spans="1:15" ht="15">
      <c r="A6" s="23" t="s">
        <v>40</v>
      </c>
      <c r="B6" s="15">
        <v>-9.5133482729725521E-2</v>
      </c>
      <c r="C6" s="15">
        <v>1.1914683556407782E-2</v>
      </c>
      <c r="D6" s="15">
        <v>63.753167557002691</v>
      </c>
      <c r="E6" s="16">
        <v>1</v>
      </c>
      <c r="F6" s="15">
        <v>1.410266233993831E-15</v>
      </c>
      <c r="G6" s="15">
        <v>0.90925155698767901</v>
      </c>
      <c r="H6" s="15">
        <v>0.8882643992652336</v>
      </c>
      <c r="I6" s="15">
        <v>0.93073458146965138</v>
      </c>
      <c r="J6" s="19"/>
    </row>
    <row r="7" spans="1:15" ht="15">
      <c r="A7" s="23" t="s">
        <v>46</v>
      </c>
      <c r="B7" s="15">
        <v>-0.44515888538729048</v>
      </c>
      <c r="C7" s="15">
        <v>0.18901536074808031</v>
      </c>
      <c r="D7" s="15">
        <v>5.5467155367397467</v>
      </c>
      <c r="E7" s="16">
        <v>1</v>
      </c>
      <c r="F7" s="15">
        <v>1.8515399128709101E-2</v>
      </c>
      <c r="G7" s="15">
        <v>0.64072246650727327</v>
      </c>
      <c r="H7" s="15">
        <v>0.44236400947923638</v>
      </c>
      <c r="I7" s="15">
        <v>0.92802594761369983</v>
      </c>
      <c r="J7" s="19"/>
    </row>
    <row r="8" spans="1:15" ht="15">
      <c r="A8" s="23" t="s">
        <v>41</v>
      </c>
      <c r="B8" s="21"/>
      <c r="C8" s="21"/>
      <c r="D8" s="15">
        <v>105.49183273889381</v>
      </c>
      <c r="E8" s="16">
        <v>2</v>
      </c>
      <c r="F8" s="15">
        <v>1.2380539719767845E-23</v>
      </c>
      <c r="G8" s="21"/>
      <c r="H8" s="21"/>
      <c r="I8" s="21"/>
      <c r="J8" s="19"/>
    </row>
    <row r="9" spans="1:15" ht="15">
      <c r="A9" s="23" t="s">
        <v>42</v>
      </c>
      <c r="B9" s="15">
        <v>1.7392649473493815</v>
      </c>
      <c r="C9" s="15">
        <v>0.21689088796438291</v>
      </c>
      <c r="D9" s="15">
        <v>64.305611916379718</v>
      </c>
      <c r="E9" s="16">
        <v>1</v>
      </c>
      <c r="F9" s="15">
        <v>1.0654184151044633E-15</v>
      </c>
      <c r="G9" s="15">
        <v>5.6931571140547845</v>
      </c>
      <c r="H9" s="15">
        <v>3.7216481392894805</v>
      </c>
      <c r="I9" s="15">
        <v>8.7090548897243583</v>
      </c>
      <c r="J9" s="19"/>
    </row>
    <row r="10" spans="1:15" ht="15">
      <c r="A10" s="28" t="s">
        <v>43</v>
      </c>
      <c r="B10" s="26">
        <v>3.6442941253691687</v>
      </c>
      <c r="C10" s="26">
        <v>0.45076853605885592</v>
      </c>
      <c r="D10" s="26">
        <v>65.361145232240304</v>
      </c>
      <c r="E10" s="27">
        <v>1</v>
      </c>
      <c r="F10" s="26">
        <v>6.2356273958728436E-16</v>
      </c>
      <c r="G10" s="26">
        <v>38.255759548528474</v>
      </c>
      <c r="H10" s="26">
        <v>15.812551593776897</v>
      </c>
      <c r="I10" s="26">
        <v>92.553256187369314</v>
      </c>
      <c r="J10" s="19"/>
    </row>
    <row r="11" spans="1:15" ht="15">
      <c r="A11" s="25"/>
      <c r="B11" s="25"/>
      <c r="C11" s="25"/>
      <c r="D11" s="25"/>
      <c r="E11" s="25"/>
      <c r="F11" s="25"/>
      <c r="G11" s="25"/>
      <c r="H11" s="25"/>
      <c r="I11" s="25"/>
      <c r="J11" s="19"/>
    </row>
    <row r="12" spans="1:15" ht="15.6">
      <c r="A12" s="34" t="s">
        <v>44</v>
      </c>
      <c r="B12" s="35"/>
      <c r="C12" s="36"/>
      <c r="D12" s="36"/>
      <c r="F12" s="34" t="s">
        <v>67</v>
      </c>
      <c r="G12" s="35"/>
      <c r="H12" s="35"/>
      <c r="I12" s="35"/>
      <c r="J12" s="35"/>
      <c r="K12" s="35"/>
    </row>
    <row r="13" spans="1:15" ht="15">
      <c r="A13" s="35"/>
      <c r="B13" s="35"/>
      <c r="C13" s="37"/>
      <c r="D13" s="37"/>
      <c r="F13" s="35"/>
      <c r="G13" s="35"/>
      <c r="H13" s="35"/>
      <c r="I13" s="35"/>
      <c r="J13" s="35"/>
      <c r="K13" s="35"/>
    </row>
    <row r="14" spans="1:15" ht="15">
      <c r="A14" s="35"/>
      <c r="B14" s="35"/>
      <c r="C14" s="37"/>
      <c r="D14" s="37"/>
      <c r="F14" s="35"/>
      <c r="G14" s="35"/>
      <c r="H14" s="35"/>
      <c r="I14" s="35"/>
      <c r="J14" s="35"/>
      <c r="K14" s="35"/>
    </row>
    <row r="15" spans="1:15" ht="15">
      <c r="A15" s="35"/>
      <c r="B15" s="35"/>
      <c r="C15" s="37"/>
      <c r="D15" s="37"/>
      <c r="F15" s="35"/>
      <c r="G15" s="35"/>
      <c r="H15" s="35"/>
      <c r="I15" s="35"/>
      <c r="J15" s="35"/>
      <c r="K15" s="35"/>
    </row>
    <row r="16" spans="1:15" ht="15">
      <c r="A16" s="35"/>
      <c r="B16" s="38"/>
      <c r="C16" s="37"/>
      <c r="D16" s="37"/>
      <c r="F16" s="35"/>
      <c r="G16" s="35"/>
      <c r="H16" s="35"/>
      <c r="I16" s="35"/>
      <c r="J16" s="35"/>
      <c r="K16" s="35"/>
    </row>
    <row r="17" spans="1:15" ht="15">
      <c r="A17" s="35"/>
      <c r="B17" s="38"/>
      <c r="C17" s="37"/>
      <c r="D17" s="37"/>
      <c r="F17" s="35"/>
      <c r="G17" s="35"/>
      <c r="H17" s="35"/>
      <c r="I17" s="35"/>
      <c r="J17" s="35"/>
      <c r="K17" s="35"/>
    </row>
    <row r="18" spans="1:15" ht="15">
      <c r="A18" s="35"/>
      <c r="B18" s="35"/>
      <c r="C18" s="37"/>
      <c r="D18" s="37"/>
      <c r="F18" s="35"/>
      <c r="G18" s="35"/>
      <c r="H18" s="35"/>
      <c r="I18" s="35"/>
      <c r="J18" s="35"/>
      <c r="K18" s="35"/>
    </row>
    <row r="19" spans="1:15" ht="15">
      <c r="A19" s="35"/>
      <c r="B19" s="35"/>
      <c r="C19" s="37"/>
      <c r="D19" s="37"/>
      <c r="F19" s="35"/>
      <c r="G19" s="35"/>
      <c r="H19" s="35"/>
      <c r="I19" s="35"/>
      <c r="J19" s="35"/>
      <c r="K19" s="35"/>
    </row>
    <row r="20" spans="1:15">
      <c r="A20" s="35"/>
      <c r="B20" s="35"/>
      <c r="C20" s="36"/>
      <c r="D20" s="36"/>
    </row>
    <row r="21" spans="1:15">
      <c r="C21" s="30"/>
      <c r="D21" s="30"/>
    </row>
    <row r="22" spans="1:15" ht="15.6">
      <c r="A22" s="39" t="s">
        <v>45</v>
      </c>
      <c r="B22" s="40"/>
      <c r="C22" s="40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 ht="15.6">
      <c r="A23" s="39"/>
      <c r="B23" s="40"/>
      <c r="C23" s="40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15.6">
      <c r="A24" s="41" t="s">
        <v>58</v>
      </c>
      <c r="B24" s="42"/>
      <c r="C24" s="42"/>
      <c r="D24" s="43"/>
      <c r="E24" s="43"/>
      <c r="F24" s="43"/>
      <c r="G24" s="43"/>
      <c r="H24" s="33"/>
      <c r="I24" s="33"/>
      <c r="J24" s="33"/>
      <c r="K24" s="33"/>
      <c r="L24" s="33"/>
      <c r="M24" s="33"/>
      <c r="N24" s="33"/>
      <c r="O24" s="33"/>
    </row>
    <row r="25" spans="1:15" ht="15.6">
      <c r="A25" s="44"/>
      <c r="B25" s="45"/>
      <c r="C25" s="45"/>
      <c r="D25" s="46"/>
      <c r="E25" s="46"/>
      <c r="F25" s="46"/>
      <c r="G25" s="46"/>
    </row>
    <row r="26" spans="1:15" ht="15.6">
      <c r="A26" s="49" t="s">
        <v>50</v>
      </c>
      <c r="B26" s="50">
        <v>7.8</v>
      </c>
      <c r="C26" s="50">
        <v>8.8000000000000007</v>
      </c>
      <c r="D26" s="50">
        <v>12</v>
      </c>
      <c r="E26" s="50">
        <v>25.6</v>
      </c>
      <c r="F26" s="50">
        <v>36</v>
      </c>
      <c r="G26" s="50">
        <v>43.4</v>
      </c>
    </row>
    <row r="27" spans="1:15" ht="15.6">
      <c r="A27" s="46" t="s">
        <v>47</v>
      </c>
      <c r="B27" s="47">
        <f>1/(1+EXP(-(B4+B5*7.8+B6*49.4)))</f>
        <v>0.36424133528949576</v>
      </c>
      <c r="C27" s="47">
        <f>1/(1+EXP(-(B4+B5*8.8+B6*49.4)))</f>
        <v>0.34486685226959413</v>
      </c>
      <c r="D27" s="47">
        <f>1/(1+EXP(-(B4+B5*12+B6*49.4)))</f>
        <v>0.28645812485819744</v>
      </c>
      <c r="E27" s="47">
        <f>1/(1+EXP(-(B4+B5*25.6+B6*49.4)))</f>
        <v>0.11261883649128478</v>
      </c>
      <c r="F27" s="47">
        <f>1/(1+EXP(-(B4+B5*36+B6*49.4)))</f>
        <v>4.9977450209891743E-2</v>
      </c>
      <c r="G27" s="47">
        <f>1/(1+EXP(-(B4+B5*43.4+B6*49.4)))</f>
        <v>2.7344119063221074E-2</v>
      </c>
      <c r="H27" s="31" t="s">
        <v>52</v>
      </c>
    </row>
    <row r="28" spans="1:15" ht="15.6">
      <c r="A28" s="46" t="s">
        <v>49</v>
      </c>
      <c r="B28" s="48">
        <f t="shared" ref="B28:G28" si="0">B27/(1-B27)</f>
        <v>0.57292390258708437</v>
      </c>
      <c r="C28" s="48">
        <f t="shared" si="0"/>
        <v>0.52640727074232918</v>
      </c>
      <c r="D28" s="48">
        <f t="shared" si="0"/>
        <v>0.40145944455084637</v>
      </c>
      <c r="E28" s="48">
        <f t="shared" si="0"/>
        <v>0.1269114571307651</v>
      </c>
      <c r="F28" s="48">
        <f t="shared" si="0"/>
        <v>5.260659362341813E-2</v>
      </c>
      <c r="G28" s="48">
        <f t="shared" si="0"/>
        <v>2.8112839904782725E-2</v>
      </c>
    </row>
    <row r="29" spans="1:15" ht="15.6">
      <c r="A29" s="51" t="s">
        <v>66</v>
      </c>
      <c r="B29" s="52">
        <f>LN(B28)</f>
        <v>-0.5570023763449391</v>
      </c>
      <c r="C29" s="52">
        <f t="shared" ref="C29:G29" si="1">LN(C28)</f>
        <v>-0.6416800868659438</v>
      </c>
      <c r="D29" s="52">
        <f t="shared" si="1"/>
        <v>-0.9126487605331568</v>
      </c>
      <c r="E29" s="52">
        <f t="shared" si="1"/>
        <v>-2.0642656236188137</v>
      </c>
      <c r="F29" s="52">
        <f t="shared" si="1"/>
        <v>-2.9449138130372572</v>
      </c>
      <c r="G29" s="52">
        <f t="shared" si="1"/>
        <v>-3.571528870892688</v>
      </c>
    </row>
    <row r="30" spans="1:15" ht="15.6">
      <c r="A30" s="46"/>
      <c r="B30" s="46"/>
      <c r="C30" s="46"/>
      <c r="D30" s="46"/>
      <c r="E30" s="46"/>
      <c r="F30" s="46"/>
      <c r="G30" s="46"/>
    </row>
    <row r="31" spans="1:15" ht="15.6">
      <c r="A31" s="46" t="s">
        <v>48</v>
      </c>
      <c r="B31" s="48">
        <f>C28/B28</f>
        <v>0.91880835895534196</v>
      </c>
      <c r="C31" s="31" t="s">
        <v>56</v>
      </c>
      <c r="D31" s="46"/>
      <c r="E31" s="46"/>
      <c r="F31" s="46"/>
      <c r="G31" s="46"/>
    </row>
    <row r="32" spans="1:15" ht="15.6">
      <c r="A32" s="46"/>
      <c r="B32" s="46"/>
      <c r="C32" s="31" t="s">
        <v>53</v>
      </c>
      <c r="D32" s="46"/>
      <c r="E32" s="46"/>
      <c r="F32" s="46"/>
      <c r="G32" s="46"/>
    </row>
    <row r="33" spans="1:11" ht="15.6">
      <c r="A33" s="46"/>
      <c r="B33" s="46"/>
      <c r="C33" s="31"/>
      <c r="D33" s="46"/>
      <c r="E33" s="46"/>
      <c r="F33" s="46"/>
      <c r="G33" s="46"/>
    </row>
    <row r="34" spans="1:11" ht="15.6">
      <c r="A34" s="31" t="s">
        <v>69</v>
      </c>
      <c r="B34" s="46"/>
      <c r="C34" s="31"/>
      <c r="D34" s="46"/>
      <c r="E34" s="46"/>
      <c r="F34" s="46"/>
      <c r="G34" s="46"/>
    </row>
    <row r="35" spans="1:11" ht="15.6">
      <c r="A35" s="31" t="s">
        <v>68</v>
      </c>
      <c r="B35" s="46"/>
      <c r="C35" s="31"/>
      <c r="D35" s="46"/>
      <c r="E35" s="46"/>
      <c r="F35" s="46"/>
      <c r="G35" s="46"/>
    </row>
    <row r="36" spans="1:11" ht="15.6">
      <c r="A36" s="46"/>
      <c r="B36" s="46"/>
      <c r="C36" s="46"/>
      <c r="D36" s="46"/>
      <c r="E36" s="46"/>
      <c r="F36" s="46"/>
      <c r="G36" s="46"/>
    </row>
    <row r="37" spans="1:11" ht="15.6">
      <c r="A37" s="54" t="s">
        <v>72</v>
      </c>
      <c r="B37" s="54"/>
      <c r="C37" s="54"/>
      <c r="D37" s="54"/>
      <c r="E37" s="54"/>
      <c r="F37" s="54"/>
      <c r="G37" s="54"/>
      <c r="H37" s="55"/>
      <c r="I37" s="55"/>
      <c r="J37" s="55"/>
      <c r="K37" s="55"/>
    </row>
    <row r="55" spans="1:15" ht="15.6">
      <c r="A55" s="41" t="s">
        <v>59</v>
      </c>
      <c r="B55" s="43"/>
      <c r="C55" s="43"/>
      <c r="D55" s="43"/>
      <c r="E55" s="43"/>
      <c r="F55" s="43"/>
      <c r="G55" s="43"/>
      <c r="H55" s="33"/>
      <c r="I55" s="33"/>
      <c r="J55" s="33"/>
      <c r="K55" s="33"/>
      <c r="L55" s="33"/>
      <c r="M55" s="33"/>
      <c r="N55" s="33"/>
      <c r="O55" s="33"/>
    </row>
    <row r="56" spans="1:15" ht="15.6">
      <c r="A56" s="46"/>
      <c r="B56" s="46"/>
      <c r="C56" s="46"/>
      <c r="D56" s="46"/>
      <c r="E56" s="46"/>
      <c r="F56" s="46"/>
      <c r="G56" s="46"/>
    </row>
    <row r="57" spans="1:15" ht="15.6">
      <c r="A57" s="49" t="s">
        <v>51</v>
      </c>
      <c r="B57" s="50">
        <v>39.799999999999997</v>
      </c>
      <c r="C57" s="50">
        <v>40.799999999999997</v>
      </c>
      <c r="D57" s="50">
        <v>45</v>
      </c>
      <c r="E57" s="50">
        <v>50</v>
      </c>
      <c r="F57" s="50">
        <v>55</v>
      </c>
      <c r="G57" s="50">
        <v>59</v>
      </c>
    </row>
    <row r="58" spans="1:15" ht="15.6">
      <c r="A58" s="46" t="s">
        <v>47</v>
      </c>
      <c r="B58" s="47">
        <f>1/(1+EXP(-(B4+B5*25.6+B6*39.8)))</f>
        <v>0.24030936275159909</v>
      </c>
      <c r="C58" s="47">
        <f>1/(1+EXP(-(B4+B5*25.6+B6*40.8)))</f>
        <v>0.22337291180348681</v>
      </c>
      <c r="D58" s="47">
        <f>1/(1+EXP(-(B4+B5*25.6+B6*45)))</f>
        <v>0.161693895520064</v>
      </c>
      <c r="E58" s="47">
        <f>1/(1+EXP(-(B4+B5*25.6+B6*50)))</f>
        <v>0.10703937655592519</v>
      </c>
      <c r="F58" s="47">
        <f>1/(1+EXP(-(B4+B5*25.6+B6*55)))</f>
        <v>6.9330897977501707E-2</v>
      </c>
      <c r="G58" s="47">
        <f>1/(1+EXP(-(B4+B5*25.6+B6*59)))</f>
        <v>4.8450591859453163E-2</v>
      </c>
    </row>
    <row r="59" spans="1:15" ht="15.6">
      <c r="A59" s="46"/>
      <c r="B59" s="46"/>
      <c r="C59" s="46"/>
      <c r="D59" s="46"/>
      <c r="E59" s="46"/>
      <c r="F59" s="46"/>
      <c r="G59" s="46"/>
    </row>
    <row r="60" spans="1:15" ht="15.6">
      <c r="A60" s="51" t="s">
        <v>49</v>
      </c>
      <c r="B60" s="52">
        <f>B58/(1-B58)</f>
        <v>0.31632529212417237</v>
      </c>
      <c r="C60" s="52">
        <f t="shared" ref="C60:G60" si="2">C58/(1-C58)</f>
        <v>0.28761926437848617</v>
      </c>
      <c r="D60" s="52">
        <f t="shared" si="2"/>
        <v>0.19288168683964768</v>
      </c>
      <c r="E60" s="52">
        <f t="shared" si="2"/>
        <v>0.11987020899430394</v>
      </c>
      <c r="F60" s="52">
        <f t="shared" si="2"/>
        <v>7.449575560941496E-2</v>
      </c>
      <c r="G60" s="52">
        <f t="shared" si="2"/>
        <v>5.0917578682679245E-2</v>
      </c>
    </row>
    <row r="61" spans="1:15" ht="15.6">
      <c r="A61" s="46"/>
      <c r="B61" s="46"/>
      <c r="C61" s="46"/>
      <c r="D61" s="46"/>
      <c r="E61" s="46"/>
      <c r="F61" s="46"/>
      <c r="G61" s="46"/>
    </row>
    <row r="62" spans="1:15" ht="15.6">
      <c r="A62" s="46" t="s">
        <v>48</v>
      </c>
      <c r="B62" s="48">
        <f>C60/B60</f>
        <v>0.90925155698767912</v>
      </c>
      <c r="C62" s="31" t="s">
        <v>55</v>
      </c>
      <c r="E62" s="46"/>
      <c r="F62" s="46"/>
      <c r="G62" s="46"/>
    </row>
    <row r="63" spans="1:15" ht="15.6">
      <c r="A63" s="46"/>
      <c r="B63" s="46"/>
      <c r="C63" s="31" t="s">
        <v>54</v>
      </c>
      <c r="E63" s="46"/>
      <c r="F63" s="46"/>
      <c r="G63" s="46"/>
    </row>
    <row r="64" spans="1:15" ht="15.6">
      <c r="A64" s="46"/>
      <c r="B64" s="46"/>
      <c r="C64" s="46"/>
      <c r="D64" s="46"/>
      <c r="E64" s="46"/>
      <c r="F64" s="46"/>
      <c r="G64" s="46"/>
    </row>
    <row r="65" spans="1:15" ht="15.6">
      <c r="A65" s="46"/>
      <c r="B65" s="46"/>
      <c r="C65" s="46"/>
      <c r="D65" s="46"/>
      <c r="E65" s="46"/>
      <c r="F65" s="46"/>
      <c r="G65" s="46"/>
    </row>
    <row r="66" spans="1:15" ht="15.6">
      <c r="A66" s="55" t="s">
        <v>57</v>
      </c>
      <c r="B66" s="53"/>
      <c r="C66" s="53"/>
      <c r="D66" s="53"/>
      <c r="E66" s="53"/>
      <c r="F66" s="53"/>
      <c r="G66" s="46"/>
    </row>
    <row r="67" spans="1:15" ht="15.6">
      <c r="A67" s="46"/>
      <c r="B67" s="46"/>
      <c r="C67" s="46"/>
      <c r="D67" s="46"/>
      <c r="E67" s="46"/>
      <c r="F67" s="46"/>
      <c r="G67" s="46"/>
    </row>
    <row r="68" spans="1:15" ht="15.6">
      <c r="A68" s="46"/>
      <c r="B68" s="46"/>
      <c r="C68" s="46"/>
      <c r="D68" s="46"/>
      <c r="E68" s="46"/>
      <c r="F68" s="46"/>
      <c r="G68" s="46"/>
    </row>
    <row r="69" spans="1:15" ht="15.6">
      <c r="A69" s="41" t="s">
        <v>60</v>
      </c>
      <c r="B69" s="43"/>
      <c r="C69" s="43"/>
      <c r="D69" s="43"/>
      <c r="E69" s="43"/>
      <c r="F69" s="43"/>
      <c r="G69" s="43"/>
      <c r="H69" s="33"/>
      <c r="I69" s="33"/>
      <c r="J69" s="33"/>
      <c r="K69" s="33"/>
      <c r="L69" s="33"/>
      <c r="M69" s="33"/>
      <c r="N69" s="33"/>
      <c r="O69" s="33"/>
    </row>
    <row r="70" spans="1:15" ht="15.6">
      <c r="A70" s="46"/>
      <c r="B70" s="46"/>
      <c r="C70" s="46"/>
      <c r="D70" s="46"/>
      <c r="E70" s="46"/>
      <c r="F70" s="46"/>
      <c r="G70" s="46"/>
    </row>
    <row r="71" spans="1:15" ht="15.6">
      <c r="A71" s="50"/>
      <c r="B71" s="49" t="s">
        <v>61</v>
      </c>
      <c r="C71" s="49" t="s">
        <v>63</v>
      </c>
      <c r="D71" s="49" t="s">
        <v>62</v>
      </c>
      <c r="E71" s="46"/>
      <c r="F71" s="46"/>
      <c r="G71" s="46"/>
    </row>
    <row r="72" spans="1:15" ht="15.6">
      <c r="A72" s="46" t="s">
        <v>47</v>
      </c>
      <c r="B72" s="47">
        <f>1/(1+EXP(-(B4+B5*25.6+B6*49.4)))</f>
        <v>0.11261883649128478</v>
      </c>
      <c r="C72" s="47">
        <f>1/(1+EXP(-(B4+B5*25.6+B6*49.4+B9*1)))</f>
        <v>0.41945753049899365</v>
      </c>
      <c r="D72" s="47">
        <f>1/(1+EXP(-(B4+B5*25.6+B6*49.4+B10*1)))</f>
        <v>0.82920855448262631</v>
      </c>
      <c r="E72" s="46"/>
      <c r="F72" s="46"/>
      <c r="G72" s="46"/>
    </row>
    <row r="73" spans="1:15" ht="15.6">
      <c r="A73" s="46"/>
      <c r="B73" s="46"/>
      <c r="C73" s="46"/>
      <c r="D73" s="46"/>
      <c r="E73" s="46"/>
      <c r="F73" s="46"/>
      <c r="G73" s="46"/>
    </row>
    <row r="74" spans="1:15" ht="15.6">
      <c r="A74" s="51" t="s">
        <v>49</v>
      </c>
      <c r="B74" s="52">
        <f>B72/(1-B72)</f>
        <v>0.1269114571307651</v>
      </c>
      <c r="C74" s="52">
        <f t="shared" ref="C74:D74" si="3">C72/(1-C72)</f>
        <v>0.72252686501907415</v>
      </c>
      <c r="D74" s="52">
        <f t="shared" si="3"/>
        <v>4.8550941879479286</v>
      </c>
      <c r="E74" s="46"/>
      <c r="F74" s="46"/>
      <c r="G74" s="46"/>
    </row>
    <row r="75" spans="1:15" ht="15.6">
      <c r="A75" s="46"/>
      <c r="B75" s="46"/>
      <c r="C75" s="46"/>
      <c r="D75" s="46"/>
      <c r="E75" s="46"/>
      <c r="F75" s="46"/>
      <c r="G75" s="46"/>
    </row>
    <row r="76" spans="1:15" ht="15.6">
      <c r="A76" s="46" t="s">
        <v>48</v>
      </c>
      <c r="B76" s="46"/>
      <c r="C76" s="48">
        <f>C74/B74</f>
        <v>5.6931571140547845</v>
      </c>
      <c r="D76" s="48">
        <f>D74/B74</f>
        <v>38.255759548528474</v>
      </c>
      <c r="E76" s="31" t="s">
        <v>64</v>
      </c>
      <c r="G76" s="46"/>
    </row>
    <row r="77" spans="1:15" ht="15.6">
      <c r="A77" s="46"/>
      <c r="B77" s="46"/>
      <c r="C77" s="46"/>
      <c r="D77" s="46"/>
      <c r="E77" s="46"/>
      <c r="F77" s="46"/>
      <c r="G77" s="46"/>
    </row>
    <row r="78" spans="1:15" ht="15.6">
      <c r="A78" s="31" t="s">
        <v>70</v>
      </c>
      <c r="B78" s="46"/>
      <c r="C78" s="46"/>
      <c r="D78" s="46"/>
      <c r="E78" s="46"/>
      <c r="F78" s="46"/>
      <c r="G78" s="46"/>
    </row>
    <row r="79" spans="1:15" ht="15.6">
      <c r="A79" s="46"/>
      <c r="B79" s="46"/>
      <c r="C79" s="46"/>
      <c r="D79" s="46"/>
      <c r="E79" s="46"/>
      <c r="F79" s="46"/>
      <c r="G79" s="46"/>
    </row>
    <row r="80" spans="1:15" ht="15.6">
      <c r="A80" s="41" t="s">
        <v>65</v>
      </c>
      <c r="B80" s="43"/>
      <c r="C80" s="43"/>
      <c r="D80" s="43"/>
      <c r="E80" s="43"/>
      <c r="F80" s="43"/>
      <c r="G80" s="43"/>
      <c r="H80" s="33"/>
      <c r="I80" s="33"/>
      <c r="J80" s="33"/>
      <c r="K80" s="33"/>
      <c r="L80" s="33"/>
      <c r="M80" s="33"/>
      <c r="N80" s="33"/>
      <c r="O80" s="33"/>
    </row>
    <row r="81" spans="1:7" ht="15.6">
      <c r="A81" s="46"/>
      <c r="B81" s="46"/>
      <c r="C81" s="46"/>
      <c r="D81" s="46"/>
      <c r="E81" s="46"/>
      <c r="F81" s="46"/>
      <c r="G81" s="46"/>
    </row>
    <row r="82" spans="1:7" ht="15.6">
      <c r="A82" s="50"/>
      <c r="B82" s="49" t="s">
        <v>61</v>
      </c>
      <c r="C82" s="49" t="s">
        <v>63</v>
      </c>
      <c r="D82" s="49" t="s">
        <v>62</v>
      </c>
      <c r="E82" s="46"/>
      <c r="F82" s="46"/>
      <c r="G82" s="46"/>
    </row>
    <row r="83" spans="1:7" ht="15.6">
      <c r="A83" s="46" t="s">
        <v>47</v>
      </c>
      <c r="B83" s="47">
        <f>1/(1+EXP(-(B4+B5*25.6+B6*49.4+B7*1)))</f>
        <v>7.5200122257085944E-2</v>
      </c>
      <c r="C83" s="47">
        <f>1/(1+EXP(-(B4+B5*25.6+B6*49.4+B7*1+B9*1)))</f>
        <v>0.3164445908838715</v>
      </c>
      <c r="D83" s="47">
        <f>1/(1+EXP(-(B4+B5*25.6+B6*49.4+B7*1+B10*1)))</f>
        <v>0.75673644956951058</v>
      </c>
      <c r="E83" s="46"/>
      <c r="F83" s="46"/>
      <c r="G83" s="46"/>
    </row>
    <row r="84" spans="1:7" ht="15.6">
      <c r="A84" s="46"/>
      <c r="B84" s="46"/>
      <c r="C84" s="46"/>
      <c r="D84" s="46"/>
      <c r="E84" s="46"/>
      <c r="F84" s="46"/>
      <c r="G84" s="46"/>
    </row>
    <row r="85" spans="1:7" ht="15.6">
      <c r="A85" s="51" t="s">
        <v>49</v>
      </c>
      <c r="B85" s="52">
        <f>B83/(1-B83)</f>
        <v>8.1315021840855928E-2</v>
      </c>
      <c r="C85" s="52">
        <f t="shared" ref="C85:D85" si="4">C83/(1-C83)</f>
        <v>0.46293919507278902</v>
      </c>
      <c r="D85" s="52">
        <f t="shared" si="4"/>
        <v>3.110767923227125</v>
      </c>
      <c r="E85" s="46"/>
      <c r="F85" s="46"/>
      <c r="G85" s="46"/>
    </row>
    <row r="86" spans="1:7" ht="15.6">
      <c r="A86" s="46"/>
      <c r="B86" s="46"/>
      <c r="C86" s="46"/>
      <c r="D86" s="46"/>
      <c r="E86" s="46"/>
      <c r="F86" s="46"/>
      <c r="G86" s="46"/>
    </row>
    <row r="87" spans="1:7" ht="15.6">
      <c r="A87" s="46" t="s">
        <v>48</v>
      </c>
      <c r="B87" s="46"/>
      <c r="C87" s="48">
        <f>C85/B85</f>
        <v>5.6931571140547836</v>
      </c>
      <c r="D87" s="48">
        <f>D85/B85</f>
        <v>38.255759548528466</v>
      </c>
      <c r="E87" s="31" t="s">
        <v>64</v>
      </c>
      <c r="G87" s="46"/>
    </row>
    <row r="88" spans="1:7" ht="15.6">
      <c r="A88" s="46"/>
      <c r="B88" s="46"/>
      <c r="C88" s="46"/>
      <c r="D88" s="46"/>
      <c r="E88" s="46"/>
      <c r="F88" s="46"/>
      <c r="G88" s="46"/>
    </row>
    <row r="89" spans="1:7" ht="15.6">
      <c r="A89" s="31" t="s">
        <v>71</v>
      </c>
      <c r="B89" s="46"/>
      <c r="C89" s="46"/>
      <c r="D89" s="46"/>
      <c r="E89" s="46"/>
      <c r="F89" s="46"/>
      <c r="G89" s="46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ageMargins left="0.7" right="0.7" top="0.78740157499999996" bottom="0.78740157499999996" header="0.3" footer="0.3"/>
  <pageSetup paperSize="9" orientation="portrait" r:id="rId1"/>
  <ignoredErrors>
    <ignoredError sqref="C83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linearita logitu</vt:lpstr>
      <vt:lpstr>pravděpodobnosti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 Ježek</dc:creator>
  <cp:lastModifiedBy>Hewlett-Packard Company</cp:lastModifiedBy>
  <dcterms:created xsi:type="dcterms:W3CDTF">2018-11-06T08:44:47Z</dcterms:created>
  <dcterms:modified xsi:type="dcterms:W3CDTF">2018-11-09T14:02:00Z</dcterms:modified>
</cp:coreProperties>
</file>