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C6E4F1-C5D4-4255-8394-E03A2B0EC8A8}" xr6:coauthVersionLast="46" xr6:coauthVersionMax="46" xr10:uidLastSave="{00000000-0000-0000-0000-000000000000}"/>
  <bookViews>
    <workbookView xWindow="-120" yWindow="-120" windowWidth="20730" windowHeight="11160" xr2:uid="{6C0D53FC-AD23-4FAF-AABF-5F8F1226F5D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1" i="1"/>
  <c r="T43" i="1"/>
  <c r="T32" i="1"/>
  <c r="T42" i="1"/>
  <c r="T41" i="1"/>
  <c r="T40" i="1"/>
  <c r="T39" i="1"/>
  <c r="T38" i="1"/>
  <c r="T37" i="1"/>
  <c r="T36" i="1"/>
  <c r="T35" i="1"/>
  <c r="T34" i="1"/>
  <c r="T33" i="1"/>
  <c r="T31" i="1"/>
  <c r="T30" i="1"/>
  <c r="T29" i="1"/>
  <c r="T28" i="1"/>
  <c r="T27" i="1"/>
  <c r="J34" i="1"/>
  <c r="J35" i="1"/>
  <c r="J36" i="1"/>
  <c r="J42" i="1"/>
  <c r="J41" i="1"/>
  <c r="J40" i="1"/>
  <c r="J39" i="1"/>
  <c r="J38" i="1"/>
  <c r="J37" i="1"/>
  <c r="J32" i="1"/>
  <c r="J33" i="1"/>
  <c r="J31" i="1"/>
  <c r="J30" i="1"/>
  <c r="J29" i="1"/>
  <c r="J28" i="1"/>
  <c r="J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27" i="1"/>
  <c r="A13" i="1"/>
  <c r="J6" i="1"/>
  <c r="A7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A21" i="1"/>
  <c r="A20" i="1"/>
  <c r="A19" i="1"/>
  <c r="A18" i="1"/>
  <c r="A17" i="1"/>
  <c r="A16" i="1"/>
  <c r="A15" i="1"/>
  <c r="A14" i="1"/>
  <c r="A12" i="1"/>
  <c r="A11" i="1"/>
  <c r="A10" i="1"/>
  <c r="A9" i="1"/>
  <c r="A8" i="1"/>
  <c r="A6" i="1"/>
  <c r="J43" i="1" l="1"/>
</calcChain>
</file>

<file path=xl/sharedStrings.xml><?xml version="1.0" encoding="utf-8"?>
<sst xmlns="http://schemas.openxmlformats.org/spreadsheetml/2006/main" count="4" uniqueCount="4">
  <si>
    <t>&lt;- FAKTORIÁL</t>
  </si>
  <si>
    <t>&lt;- KOMBINACE</t>
  </si>
  <si>
    <t>Kumulativní grafy:</t>
  </si>
  <si>
    <t>Grafy relativních četností: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</si>
</sst>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6" formatCode="0.000%"/>
    <numFmt numFmtId="167" formatCode="0.0000%"/>
    <numFmt numFmtId="168" formatCode="0.00000%"/>
    <numFmt numFmtId="169" formatCode="0.000000%"/>
    <numFmt numFmtId="171" formatCode="0.00000000%"/>
    <numFmt numFmtId="173" formatCode="0.000000000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6" fontId="0" fillId="0" borderId="0" xfId="1" applyNumberFormat="1" applyFont="1"/>
    <xf numFmtId="12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171" fontId="0" fillId="0" borderId="0" xfId="1" applyNumberFormat="1" applyFont="1"/>
    <xf numFmtId="173" fontId="0" fillId="0" borderId="0" xfId="1" applyNumberFormat="1" applyFont="1"/>
    <xf numFmtId="0" fontId="2" fillId="0" borderId="0" xfId="0" applyFont="1"/>
    <xf numFmtId="166" fontId="0" fillId="0" borderId="1" xfId="0" applyNumberForma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aseline="0"/>
              <a:t> 1/2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List1!$A$6:$A$21</c:f>
              <c:numCache>
                <c:formatCode>General</c:formatCode>
                <c:ptCount val="16"/>
                <c:pt idx="0">
                  <c:v>3.0517578125000014E-5</c:v>
                </c:pt>
                <c:pt idx="1">
                  <c:v>4.8828125000000022E-4</c:v>
                </c:pt>
                <c:pt idx="2">
                  <c:v>3.6926269531250026E-3</c:v>
                </c:pt>
                <c:pt idx="3">
                  <c:v>1.7578125E-2</c:v>
                </c:pt>
                <c:pt idx="4">
                  <c:v>5.9234619140625007E-2</c:v>
                </c:pt>
                <c:pt idx="5">
                  <c:v>0.15087890625000006</c:v>
                </c:pt>
                <c:pt idx="6">
                  <c:v>0.30361938476562511</c:v>
                </c:pt>
                <c:pt idx="7">
                  <c:v>0.5</c:v>
                </c:pt>
                <c:pt idx="8">
                  <c:v>0.69638061523437489</c:v>
                </c:pt>
                <c:pt idx="9">
                  <c:v>0.84912109375</c:v>
                </c:pt>
                <c:pt idx="10">
                  <c:v>0.940765380859375</c:v>
                </c:pt>
                <c:pt idx="11">
                  <c:v>0.982421875</c:v>
                </c:pt>
                <c:pt idx="12">
                  <c:v>0.996307373046875</c:v>
                </c:pt>
                <c:pt idx="13">
                  <c:v>0.99951171875</c:v>
                </c:pt>
                <c:pt idx="14">
                  <c:v>0.999969482421875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B-4343-8E25-CB69D5300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357967"/>
        <c:axId val="765359215"/>
        <c:axId val="0"/>
      </c:bar3DChart>
      <c:catAx>
        <c:axId val="76535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5359215"/>
        <c:crosses val="autoZero"/>
        <c:auto val="1"/>
        <c:lblAlgn val="ctr"/>
        <c:lblOffset val="100"/>
        <c:noMultiLvlLbl val="0"/>
      </c:catAx>
      <c:valAx>
        <c:axId val="76535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535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aseline="0"/>
              <a:t> 1/3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List1!$J$6:$J$21</c:f>
              <c:numCache>
                <c:formatCode>General</c:formatCode>
                <c:ptCount val="16"/>
                <c:pt idx="0">
                  <c:v>2.2836582605211698E-3</c:v>
                </c:pt>
                <c:pt idx="1">
                  <c:v>1.9411095214429935E-2</c:v>
                </c:pt>
                <c:pt idx="2">
                  <c:v>7.9357124553110628E-2</c:v>
                </c:pt>
                <c:pt idx="3">
                  <c:v>0.209240188120252</c:v>
                </c:pt>
                <c:pt idx="4">
                  <c:v>0.40406478347096431</c:v>
                </c:pt>
                <c:pt idx="5">
                  <c:v>0.61837183835674769</c:v>
                </c:pt>
                <c:pt idx="6">
                  <c:v>0.79696105076156698</c:v>
                </c:pt>
                <c:pt idx="7">
                  <c:v>0.91176840159323647</c:v>
                </c:pt>
                <c:pt idx="8">
                  <c:v>0.96917207700907126</c:v>
                </c:pt>
                <c:pt idx="9">
                  <c:v>0.99149572855967361</c:v>
                </c:pt>
                <c:pt idx="10">
                  <c:v>0.99819282402485432</c:v>
                </c:pt>
                <c:pt idx="11">
                  <c:v>0.99971489117603174</c:v>
                </c:pt>
                <c:pt idx="12">
                  <c:v>0.99996856903456133</c:v>
                </c:pt>
                <c:pt idx="13">
                  <c:v>0.9999978395566993</c:v>
                </c:pt>
                <c:pt idx="14">
                  <c:v>0.9999999303082806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DB2-8253-92F010DD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3546687"/>
        <c:axId val="503547103"/>
        <c:axId val="0"/>
      </c:bar3DChart>
      <c:catAx>
        <c:axId val="50354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3547103"/>
        <c:crosses val="autoZero"/>
        <c:auto val="1"/>
        <c:lblAlgn val="ctr"/>
        <c:lblOffset val="100"/>
        <c:noMultiLvlLbl val="0"/>
      </c:catAx>
      <c:valAx>
        <c:axId val="50354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354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aseline="0"/>
              <a:t>5/6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</c:numLit>
          </c:cat>
          <c:val>
            <c:numRef>
              <c:f>List1!$S$6:$S$21</c:f>
              <c:numCache>
                <c:formatCode>General</c:formatCode>
                <c:ptCount val="16"/>
                <c:pt idx="0">
                  <c:v>2.1268224907304713E-12</c:v>
                </c:pt>
                <c:pt idx="1">
                  <c:v>1.6163850929551571E-10</c:v>
                </c:pt>
                <c:pt idx="2">
                  <c:v>5.7445475474630098E-9</c:v>
                </c:pt>
                <c:pt idx="3">
                  <c:v>1.2670757670775889E-7</c:v>
                </c:pt>
                <c:pt idx="4">
                  <c:v>1.9411530141121943E-6</c:v>
                </c:pt>
                <c:pt idx="5">
                  <c:v>2.190005282556098E-5</c:v>
                </c:pt>
                <c:pt idx="6">
                  <c:v>1.8822421792096778E-4</c:v>
                </c:pt>
                <c:pt idx="7">
                  <c:v>1.2574509935342954E-3</c:v>
                </c:pt>
                <c:pt idx="8">
                  <c:v>6.6035848716009477E-3</c:v>
                </c:pt>
                <c:pt idx="9">
                  <c:v>2.7394105508526792E-2</c:v>
                </c:pt>
                <c:pt idx="10">
                  <c:v>8.9765667419304349E-2</c:v>
                </c:pt>
                <c:pt idx="11">
                  <c:v>0.23151921721652627</c:v>
                </c:pt>
                <c:pt idx="12">
                  <c:v>0.46777513354522932</c:v>
                </c:pt>
                <c:pt idx="13">
                  <c:v>0.74037811392450203</c:v>
                </c:pt>
                <c:pt idx="14">
                  <c:v>0.93509452848112551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9-4374-AC85-AC43DAC04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9140959"/>
        <c:axId val="829124735"/>
        <c:axId val="0"/>
      </c:bar3DChart>
      <c:catAx>
        <c:axId val="82914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124735"/>
        <c:crosses val="autoZero"/>
        <c:auto val="1"/>
        <c:lblAlgn val="ctr"/>
        <c:lblOffset val="100"/>
        <c:noMultiLvlLbl val="0"/>
      </c:catAx>
      <c:valAx>
        <c:axId val="82912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14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Histogram 1/2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List1!$A$27:$A$42</c:f>
              <c:numCache>
                <c:formatCode>0.000%</c:formatCode>
                <c:ptCount val="16"/>
                <c:pt idx="0">
                  <c:v>3.0517578125000014E-5</c:v>
                </c:pt>
                <c:pt idx="1">
                  <c:v>4.5776367187500022E-4</c:v>
                </c:pt>
                <c:pt idx="2">
                  <c:v>3.2043457031250035E-3</c:v>
                </c:pt>
                <c:pt idx="3">
                  <c:v>1.3885498046874986E-2</c:v>
                </c:pt>
                <c:pt idx="4">
                  <c:v>4.1656494140625021E-2</c:v>
                </c:pt>
                <c:pt idx="5">
                  <c:v>9.1644287109375042E-2</c:v>
                </c:pt>
                <c:pt idx="6">
                  <c:v>0.152740478515625</c:v>
                </c:pt>
                <c:pt idx="7">
                  <c:v>0.19638061523437506</c:v>
                </c:pt>
                <c:pt idx="8">
                  <c:v>0.19638061523437506</c:v>
                </c:pt>
                <c:pt idx="9">
                  <c:v>0.152740478515625</c:v>
                </c:pt>
                <c:pt idx="10">
                  <c:v>9.1644287109375042E-2</c:v>
                </c:pt>
                <c:pt idx="11">
                  <c:v>4.1656494140625021E-2</c:v>
                </c:pt>
                <c:pt idx="12">
                  <c:v>1.3885498046874986E-2</c:v>
                </c:pt>
                <c:pt idx="13">
                  <c:v>3.2043457031250035E-3</c:v>
                </c:pt>
                <c:pt idx="14">
                  <c:v>4.5776367187500022E-4</c:v>
                </c:pt>
                <c:pt idx="15">
                  <c:v>3.0517578125000014E-5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4-4621-BEAA-21746EB8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060655"/>
        <c:axId val="403048591"/>
      </c:barChart>
      <c:catAx>
        <c:axId val="403060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48591"/>
        <c:crosses val="autoZero"/>
        <c:auto val="1"/>
        <c:lblAlgn val="ctr"/>
        <c:lblOffset val="100"/>
        <c:noMultiLvlLbl val="0"/>
      </c:catAx>
      <c:valAx>
        <c:axId val="403048591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6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Histogram 1/3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List1!$J$27:$J$42</c:f>
              <c:numCache>
                <c:formatCode>0.000%</c:formatCode>
                <c:ptCount val="16"/>
                <c:pt idx="0">
                  <c:v>2.2836582605211698E-3</c:v>
                </c:pt>
                <c:pt idx="1">
                  <c:v>1.7127436953908785E-2</c:v>
                </c:pt>
                <c:pt idx="2">
                  <c:v>5.9946029338680651E-2</c:v>
                </c:pt>
                <c:pt idx="3">
                  <c:v>0.12988306356714144</c:v>
                </c:pt>
                <c:pt idx="4">
                  <c:v>0.19482459535071209</c:v>
                </c:pt>
                <c:pt idx="5">
                  <c:v>0.21430705488578325</c:v>
                </c:pt>
                <c:pt idx="6">
                  <c:v>0.17858921240481937</c:v>
                </c:pt>
                <c:pt idx="7">
                  <c:v>0.11480735083166957</c:v>
                </c:pt>
                <c:pt idx="8">
                  <c:v>5.7403675415834736E-2</c:v>
                </c:pt>
                <c:pt idx="9">
                  <c:v>2.2323651550602414E-2</c:v>
                </c:pt>
                <c:pt idx="10">
                  <c:v>6.6970954651807222E-3</c:v>
                </c:pt>
                <c:pt idx="11">
                  <c:v>1.5220671511774362E-3</c:v>
                </c:pt>
                <c:pt idx="12">
                  <c:v>2.536778585295729E-4</c:v>
                </c:pt>
                <c:pt idx="13">
                  <c:v>2.9270522138027621E-5</c:v>
                </c:pt>
                <c:pt idx="14" formatCode="0.0000%">
                  <c:v>2.0907515812876926E-6</c:v>
                </c:pt>
                <c:pt idx="15" formatCode="0.00000%">
                  <c:v>6.9691719376256309E-8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4-45F9-AFF9-9B228A41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461631"/>
        <c:axId val="307467039"/>
      </c:barChart>
      <c:catAx>
        <c:axId val="307461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7467039"/>
        <c:crosses val="autoZero"/>
        <c:auto val="1"/>
        <c:lblAlgn val="ctr"/>
        <c:lblOffset val="100"/>
        <c:noMultiLvlLbl val="0"/>
      </c:catAx>
      <c:valAx>
        <c:axId val="30746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746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Histogram 5/6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List1!$T$27:$T$42</c:f>
              <c:numCache>
                <c:formatCode>0.00000000%</c:formatCode>
                <c:ptCount val="16"/>
                <c:pt idx="0" formatCode="0.0000000000%">
                  <c:v>2.1268224907304713E-12</c:v>
                </c:pt>
                <c:pt idx="1">
                  <c:v>1.5951168680478524E-10</c:v>
                </c:pt>
                <c:pt idx="2" formatCode="0.000000%">
                  <c:v>5.5829090381674827E-9</c:v>
                </c:pt>
                <c:pt idx="3" formatCode="0.00000%">
                  <c:v>1.2096302916029587E-7</c:v>
                </c:pt>
                <c:pt idx="4" formatCode="0.0000%">
                  <c:v>1.8144454374044384E-6</c:v>
                </c:pt>
                <c:pt idx="5" formatCode="0.000%">
                  <c:v>1.9958899811448771E-5</c:v>
                </c:pt>
                <c:pt idx="6" formatCode="0.000%">
                  <c:v>1.6632416509540697E-4</c:v>
                </c:pt>
                <c:pt idx="7" formatCode="0.000%">
                  <c:v>1.0692267756133278E-3</c:v>
                </c:pt>
                <c:pt idx="8" formatCode="0.000%">
                  <c:v>5.3461338780666371E-3</c:v>
                </c:pt>
                <c:pt idx="9" formatCode="0.000%">
                  <c:v>2.079052063692587E-2</c:v>
                </c:pt>
                <c:pt idx="10" formatCode="0.000%">
                  <c:v>6.2371561910777577E-2</c:v>
                </c:pt>
                <c:pt idx="11" formatCode="0.000%">
                  <c:v>0.14175354979722182</c:v>
                </c:pt>
                <c:pt idx="12" formatCode="0.000%">
                  <c:v>0.23625591632870302</c:v>
                </c:pt>
                <c:pt idx="13" formatCode="0.000%">
                  <c:v>0.27260298037927277</c:v>
                </c:pt>
                <c:pt idx="14" formatCode="0.000%">
                  <c:v>0.1947164145566235</c:v>
                </c:pt>
                <c:pt idx="15" formatCode="0.000%">
                  <c:v>6.4905471518874491E-2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B-480F-B5F2-258C44628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031535"/>
        <c:axId val="403036111"/>
      </c:barChart>
      <c:catAx>
        <c:axId val="4030315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36111"/>
        <c:crosses val="autoZero"/>
        <c:auto val="1"/>
        <c:lblAlgn val="ctr"/>
        <c:lblOffset val="100"/>
        <c:noMultiLvlLbl val="0"/>
      </c:catAx>
      <c:valAx>
        <c:axId val="40303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3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5</xdr:row>
      <xdr:rowOff>15240</xdr:rowOff>
    </xdr:from>
    <xdr:to>
      <xdr:col>8</xdr:col>
      <xdr:colOff>403860</xdr:colOff>
      <xdr:row>20</xdr:row>
      <xdr:rowOff>68580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3C19EC-4A86-4FA3-AFD4-215B439E97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205740</xdr:colOff>
      <xdr:row>5</xdr:row>
      <xdr:rowOff>3810</xdr:rowOff>
    </xdr:from>
    <xdr:to>
      <xdr:col>17</xdr:col>
      <xdr:colOff>510540</xdr:colOff>
      <xdr:row>20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7049051-B2F0-40C5-8A4C-8DCFFDD32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127461</xdr:colOff>
      <xdr:row>5</xdr:row>
      <xdr:rowOff>88323</xdr:rowOff>
    </xdr:from>
    <xdr:to>
      <xdr:col>26</xdr:col>
      <xdr:colOff>241761</xdr:colOff>
      <xdr:row>20</xdr:row>
      <xdr:rowOff>88323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A8FB453-3CBF-47CB-9F81-70BB495DA2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49408</xdr:colOff>
      <xdr:row>26</xdr:row>
      <xdr:rowOff>17420</xdr:rowOff>
    </xdr:from>
    <xdr:to>
      <xdr:col>8</xdr:col>
      <xdr:colOff>294410</xdr:colOff>
      <xdr:row>42</xdr:row>
      <xdr:rowOff>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BD0DB57B-54F0-4CEE-8CFF-12755092F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60612</xdr:colOff>
      <xdr:row>25</xdr:row>
      <xdr:rowOff>152400</xdr:rowOff>
    </xdr:from>
    <xdr:to>
      <xdr:col>18</xdr:col>
      <xdr:colOff>138545</xdr:colOff>
      <xdr:row>42</xdr:row>
      <xdr:rowOff>34635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A21E31A1-7E52-4A2F-9770-1B5848F44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75768</xdr:colOff>
      <xdr:row>26</xdr:row>
      <xdr:rowOff>26843</xdr:rowOff>
    </xdr:from>
    <xdr:to>
      <xdr:col>27</xdr:col>
      <xdr:colOff>575829</xdr:colOff>
      <xdr:row>42</xdr:row>
      <xdr:rowOff>64942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B2FC0F05-F973-47AB-80C8-B59988C3A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C216-29F2-4553-98D5-2C463285B581}">
  <dimension ref="A1:AI43"/>
  <sheetViews>
    <sheetView tabSelected="1" zoomScale="55" zoomScaleNormal="55" workbookViewId="0">
      <selection activeCell="AD10" sqref="AD10"/>
    </sheetView>
  </sheetViews>
  <sheetFormatPr defaultRowHeight="15" x14ac:dyDescent="0.25"/>
  <cols>
    <col min="1" max="1" width="12" bestFit="1" customWidth="1"/>
    <col min="2" max="2" width="13.42578125" bestFit="1" customWidth="1"/>
    <col min="20" max="20" width="14.85546875" bestFit="1" customWidth="1"/>
    <col min="21" max="21" width="12.5703125" bestFit="1" customWidth="1"/>
    <col min="26" max="27" width="9.7109375" bestFit="1" customWidth="1"/>
    <col min="28" max="28" width="15.42578125" bestFit="1" customWidth="1"/>
  </cols>
  <sheetData>
    <row r="1" spans="1:19" x14ac:dyDescent="0.25">
      <c r="A1">
        <f>FACT(5)</f>
        <v>120</v>
      </c>
      <c r="B1" t="s">
        <v>0</v>
      </c>
    </row>
    <row r="2" spans="1:19" x14ac:dyDescent="0.25">
      <c r="A2">
        <f>COMBIN(5,2)</f>
        <v>10</v>
      </c>
      <c r="B2" t="s">
        <v>1</v>
      </c>
    </row>
    <row r="4" spans="1:19" ht="31.5" x14ac:dyDescent="0.5">
      <c r="A4" s="8" t="s">
        <v>2</v>
      </c>
    </row>
    <row r="6" spans="1:19" x14ac:dyDescent="0.25">
      <c r="A6">
        <f>_xlfn.BINOM.DIST(0,15,1/2,TRUE)</f>
        <v>3.0517578125000014E-5</v>
      </c>
      <c r="J6">
        <f>_xlfn.BINOM.DIST(0,15,1/3,TRUE)</f>
        <v>2.2836582605211698E-3</v>
      </c>
      <c r="S6">
        <f>_xlfn.BINOM.DIST(0,15,5/6,TRUE)</f>
        <v>2.1268224907304713E-12</v>
      </c>
    </row>
    <row r="7" spans="1:19" x14ac:dyDescent="0.25">
      <c r="A7">
        <f>_xlfn.BINOM.DIST(1,15,1/2,TRUE)</f>
        <v>4.8828125000000022E-4</v>
      </c>
      <c r="J7">
        <f>_xlfn.BINOM.DIST(1,15,1/3,TRUE)</f>
        <v>1.9411095214429935E-2</v>
      </c>
      <c r="S7">
        <f>_xlfn.BINOM.DIST(1,15,5/6,TRUE)</f>
        <v>1.6163850929551571E-10</v>
      </c>
    </row>
    <row r="8" spans="1:19" x14ac:dyDescent="0.25">
      <c r="A8">
        <f>_xlfn.BINOM.DIST(2,15,1/2,TRUE)</f>
        <v>3.6926269531250026E-3</v>
      </c>
      <c r="J8">
        <f>_xlfn.BINOM.DIST(2,15,1/3,TRUE)</f>
        <v>7.9357124553110628E-2</v>
      </c>
      <c r="S8">
        <f>_xlfn.BINOM.DIST(2,15,5/6,TRUE)</f>
        <v>5.7445475474630098E-9</v>
      </c>
    </row>
    <row r="9" spans="1:19" x14ac:dyDescent="0.25">
      <c r="A9">
        <f>_xlfn.BINOM.DIST(3,15,1/2,TRUE)</f>
        <v>1.7578125E-2</v>
      </c>
      <c r="J9">
        <f>_xlfn.BINOM.DIST(3,15,1/3,TRUE)</f>
        <v>0.209240188120252</v>
      </c>
      <c r="S9">
        <f>_xlfn.BINOM.DIST(3,15,5/6,TRUE)</f>
        <v>1.2670757670775889E-7</v>
      </c>
    </row>
    <row r="10" spans="1:19" x14ac:dyDescent="0.25">
      <c r="A10">
        <f>_xlfn.BINOM.DIST(4,15,1/2,TRUE)</f>
        <v>5.9234619140625007E-2</v>
      </c>
      <c r="J10">
        <f>_xlfn.BINOM.DIST(4,15,1/3,TRUE)</f>
        <v>0.40406478347096431</v>
      </c>
      <c r="S10">
        <f>_xlfn.BINOM.DIST(4,15,5/6,TRUE)</f>
        <v>1.9411530141121943E-6</v>
      </c>
    </row>
    <row r="11" spans="1:19" x14ac:dyDescent="0.25">
      <c r="A11">
        <f>_xlfn.BINOM.DIST(5,15,1/2,TRUE)</f>
        <v>0.15087890625000006</v>
      </c>
      <c r="J11">
        <f>_xlfn.BINOM.DIST(5,15,1/3,TRUE)</f>
        <v>0.61837183835674769</v>
      </c>
      <c r="S11">
        <f>_xlfn.BINOM.DIST(5,15,5/6,TRUE)</f>
        <v>2.190005282556098E-5</v>
      </c>
    </row>
    <row r="12" spans="1:19" x14ac:dyDescent="0.25">
      <c r="A12">
        <f>_xlfn.BINOM.DIST(6,15,1/2,TRUE)</f>
        <v>0.30361938476562511</v>
      </c>
      <c r="J12">
        <f>_xlfn.BINOM.DIST(6,15,1/3,TRUE)</f>
        <v>0.79696105076156698</v>
      </c>
      <c r="S12">
        <f>_xlfn.BINOM.DIST(6,15,5/6,TRUE)</f>
        <v>1.8822421792096778E-4</v>
      </c>
    </row>
    <row r="13" spans="1:19" x14ac:dyDescent="0.25">
      <c r="A13">
        <f>_xlfn.BINOM.DIST(7,15,1/2,TRUE)</f>
        <v>0.5</v>
      </c>
      <c r="J13">
        <f>_xlfn.BINOM.DIST(7,15,1/3,TRUE)</f>
        <v>0.91176840159323647</v>
      </c>
      <c r="S13">
        <f>_xlfn.BINOM.DIST(7,15,5/6,TRUE)</f>
        <v>1.2574509935342954E-3</v>
      </c>
    </row>
    <row r="14" spans="1:19" x14ac:dyDescent="0.25">
      <c r="A14">
        <f>_xlfn.BINOM.DIST(8,15,1/2,TRUE)</f>
        <v>0.69638061523437489</v>
      </c>
      <c r="J14">
        <f>_xlfn.BINOM.DIST(8,15,1/3,TRUE)</f>
        <v>0.96917207700907126</v>
      </c>
      <c r="S14">
        <f>_xlfn.BINOM.DIST(8,15,5/6,TRUE)</f>
        <v>6.6035848716009477E-3</v>
      </c>
    </row>
    <row r="15" spans="1:19" x14ac:dyDescent="0.25">
      <c r="A15">
        <f>_xlfn.BINOM.DIST(9,15,1/2,TRUE)</f>
        <v>0.84912109375</v>
      </c>
      <c r="J15">
        <f>_xlfn.BINOM.DIST(9,15,1/3,TRUE)</f>
        <v>0.99149572855967361</v>
      </c>
      <c r="S15">
        <f>_xlfn.BINOM.DIST(9,15,5/6,TRUE)</f>
        <v>2.7394105508526792E-2</v>
      </c>
    </row>
    <row r="16" spans="1:19" x14ac:dyDescent="0.25">
      <c r="A16">
        <f>_xlfn.BINOM.DIST(10,15,1/2,TRUE)</f>
        <v>0.940765380859375</v>
      </c>
      <c r="J16">
        <f>_xlfn.BINOM.DIST(10,15,1/3,TRUE)</f>
        <v>0.99819282402485432</v>
      </c>
      <c r="S16">
        <f>_xlfn.BINOM.DIST(10,15,5/6,TRUE)</f>
        <v>8.9765667419304349E-2</v>
      </c>
    </row>
    <row r="17" spans="1:35" x14ac:dyDescent="0.25">
      <c r="A17">
        <f>_xlfn.BINOM.DIST(11,15,1/2,TRUE)</f>
        <v>0.982421875</v>
      </c>
      <c r="J17">
        <f>_xlfn.BINOM.DIST(11,15,1/3,TRUE)</f>
        <v>0.99971489117603174</v>
      </c>
      <c r="S17">
        <f>_xlfn.BINOM.DIST(11,15,5/6,TRUE)</f>
        <v>0.23151921721652627</v>
      </c>
    </row>
    <row r="18" spans="1:35" x14ac:dyDescent="0.25">
      <c r="A18">
        <f>_xlfn.BINOM.DIST(12,15,1/2,TRUE)</f>
        <v>0.996307373046875</v>
      </c>
      <c r="J18">
        <f>_xlfn.BINOM.DIST(12,15,1/3,TRUE)</f>
        <v>0.99996856903456133</v>
      </c>
      <c r="S18">
        <f>_xlfn.BINOM.DIST(12,15,5/6,TRUE)</f>
        <v>0.46777513354522932</v>
      </c>
    </row>
    <row r="19" spans="1:35" x14ac:dyDescent="0.25">
      <c r="A19">
        <f>_xlfn.BINOM.DIST(13,15,1/2,TRUE)</f>
        <v>0.99951171875</v>
      </c>
      <c r="J19">
        <f>_xlfn.BINOM.DIST(13,15,1/3,TRUE)</f>
        <v>0.9999978395566993</v>
      </c>
      <c r="S19">
        <f>_xlfn.BINOM.DIST(13,15,5/6,TRUE)</f>
        <v>0.74037811392450203</v>
      </c>
    </row>
    <row r="20" spans="1:35" x14ac:dyDescent="0.25">
      <c r="A20">
        <f>_xlfn.BINOM.DIST(14,15,1/2,TRUE)</f>
        <v>0.999969482421875</v>
      </c>
      <c r="J20">
        <f>_xlfn.BINOM.DIST(14,15,1/3,TRUE)</f>
        <v>0.9999999303082806</v>
      </c>
      <c r="S20">
        <f>_xlfn.BINOM.DIST(14,15,5/6,TRUE)</f>
        <v>0.93509452848112551</v>
      </c>
    </row>
    <row r="21" spans="1:35" x14ac:dyDescent="0.25">
      <c r="A21">
        <f>_xlfn.BINOM.DIST(15,15,1/2,TRUE)</f>
        <v>1</v>
      </c>
      <c r="J21">
        <f>_xlfn.BINOM.DIST(15,15,1/3,TRUE)</f>
        <v>1</v>
      </c>
      <c r="S21">
        <f>_xlfn.BINOM.DIST(15,15,5/6,TRUE)</f>
        <v>1</v>
      </c>
    </row>
    <row r="25" spans="1:35" ht="31.5" x14ac:dyDescent="0.5">
      <c r="A25" s="8" t="s">
        <v>3</v>
      </c>
    </row>
    <row r="27" spans="1:35" x14ac:dyDescent="0.25">
      <c r="A27" s="1">
        <f>_xlfn.BINOM.DIST(0,15,1/2,FALSE)</f>
        <v>3.0517578125000014E-5</v>
      </c>
      <c r="J27" s="1">
        <f>_xlfn.BINOM.DIST(0,15,1/3,FALSE)</f>
        <v>2.2836582605211698E-3</v>
      </c>
      <c r="T27" s="7">
        <f>_xlfn.BINOM.DIST(0,15,5/6,FALSE)</f>
        <v>2.1268224907304713E-12</v>
      </c>
    </row>
    <row r="28" spans="1:35" x14ac:dyDescent="0.25">
      <c r="A28" s="1">
        <f>_xlfn.BINOM.DIST(1,15,1/2,FALSE)</f>
        <v>4.5776367187500022E-4</v>
      </c>
      <c r="J28" s="1">
        <f>_xlfn.BINOM.DIST(1,15,1/3,FALSE)</f>
        <v>1.7127436953908785E-2</v>
      </c>
      <c r="T28" s="6">
        <f>_xlfn.BINOM.DIST(1,15,5/6,FALSE)</f>
        <v>1.5951168680478524E-10</v>
      </c>
    </row>
    <row r="29" spans="1:35" x14ac:dyDescent="0.25">
      <c r="A29" s="1">
        <f>_xlfn.BINOM.DIST(2,15,1/2,FALSE)</f>
        <v>3.2043457031250035E-3</v>
      </c>
      <c r="J29" s="1">
        <f>_xlfn.BINOM.DIST(2,15,1/3,FALSE)</f>
        <v>5.9946029338680651E-2</v>
      </c>
      <c r="T29" s="5">
        <f>_xlfn.BINOM.DIST(2,15,5/6,FALSE)</f>
        <v>5.5829090381674827E-9</v>
      </c>
    </row>
    <row r="30" spans="1:35" x14ac:dyDescent="0.25">
      <c r="A30" s="1">
        <f>_xlfn.BINOM.DIST(3,15,1/2,FALSE)</f>
        <v>1.3885498046874986E-2</v>
      </c>
      <c r="J30" s="1">
        <f>_xlfn.BINOM.DIST(3,15,1/3,FALSE)</f>
        <v>0.12988306356714144</v>
      </c>
      <c r="T30" s="4">
        <f>_xlfn.BINOM.DIST(3,15,5/6,FALSE)</f>
        <v>1.2096302916029587E-7</v>
      </c>
    </row>
    <row r="31" spans="1:35" x14ac:dyDescent="0.25">
      <c r="A31" s="1">
        <f>_xlfn.BINOM.DIST(4,15,1/2,FALSE)</f>
        <v>4.1656494140625021E-2</v>
      </c>
      <c r="J31" s="1">
        <f>_xlfn.BINOM.DIST(4,15,1/3,FALSE)</f>
        <v>0.19482459535071209</v>
      </c>
      <c r="T31" s="3">
        <f>_xlfn.BINOM.DIST(4,15,5/6,FALSE)</f>
        <v>1.8144454374044384E-6</v>
      </c>
      <c r="AG31" s="2"/>
      <c r="AH31" s="2"/>
      <c r="AI31" s="2"/>
    </row>
    <row r="32" spans="1:35" x14ac:dyDescent="0.25">
      <c r="A32" s="1">
        <f>_xlfn.BINOM.DIST(5,15,1/2,FALSE)</f>
        <v>9.1644287109375042E-2</v>
      </c>
      <c r="J32" s="1">
        <f>_xlfn.BINOM.DIST(5,15,1/3,FALSE)</f>
        <v>0.21430705488578325</v>
      </c>
      <c r="T32" s="1">
        <f>_xlfn.BINOM.DIST(5,15,5/6,FALSE)</f>
        <v>1.9958899811448771E-5</v>
      </c>
    </row>
    <row r="33" spans="1:20" x14ac:dyDescent="0.25">
      <c r="A33" s="1">
        <f>_xlfn.BINOM.DIST(6,15,1/2,FALSE)</f>
        <v>0.152740478515625</v>
      </c>
      <c r="J33" s="1">
        <f>_xlfn.BINOM.DIST(6,15,1/3,FALSE)</f>
        <v>0.17858921240481937</v>
      </c>
      <c r="T33" s="1">
        <f>_xlfn.BINOM.DIST(6,15,5/6,FALSE)</f>
        <v>1.6632416509540697E-4</v>
      </c>
    </row>
    <row r="34" spans="1:20" x14ac:dyDescent="0.25">
      <c r="A34" s="1">
        <f>_xlfn.BINOM.DIST(7,15,1/2,FALSE)</f>
        <v>0.19638061523437506</v>
      </c>
      <c r="J34" s="1">
        <f>_xlfn.BINOM.DIST(7,15,1/3,FALSE)</f>
        <v>0.11480735083166957</v>
      </c>
      <c r="T34" s="1">
        <f>_xlfn.BINOM.DIST(7,15,5/6,FALSE)</f>
        <v>1.0692267756133278E-3</v>
      </c>
    </row>
    <row r="35" spans="1:20" x14ac:dyDescent="0.25">
      <c r="A35" s="1">
        <f>_xlfn.BINOM.DIST(8,15,1/2,FALSE)</f>
        <v>0.19638061523437506</v>
      </c>
      <c r="J35" s="1">
        <f>_xlfn.BINOM.DIST(8,15,1/3,FALSE)</f>
        <v>5.7403675415834736E-2</v>
      </c>
      <c r="T35" s="1">
        <f>_xlfn.BINOM.DIST(8,15,5/6,FALSE)</f>
        <v>5.3461338780666371E-3</v>
      </c>
    </row>
    <row r="36" spans="1:20" x14ac:dyDescent="0.25">
      <c r="A36" s="1">
        <f>_xlfn.BINOM.DIST(9,15,1/2,FALSE)</f>
        <v>0.152740478515625</v>
      </c>
      <c r="J36" s="1">
        <f>_xlfn.BINOM.DIST(9,15,1/3,FALSE)</f>
        <v>2.2323651550602414E-2</v>
      </c>
      <c r="T36" s="1">
        <f>_xlfn.BINOM.DIST(9,15,5/6,FALSE)</f>
        <v>2.079052063692587E-2</v>
      </c>
    </row>
    <row r="37" spans="1:20" x14ac:dyDescent="0.25">
      <c r="A37" s="1">
        <f>_xlfn.BINOM.DIST(10,15,1/2,FALSE)</f>
        <v>9.1644287109375042E-2</v>
      </c>
      <c r="J37" s="1">
        <f>_xlfn.BINOM.DIST(10,15,1/3,FALSE)</f>
        <v>6.6970954651807222E-3</v>
      </c>
      <c r="T37" s="1">
        <f>_xlfn.BINOM.DIST(10,15,5/6,FALSE)</f>
        <v>6.2371561910777577E-2</v>
      </c>
    </row>
    <row r="38" spans="1:20" x14ac:dyDescent="0.25">
      <c r="A38" s="1">
        <f>_xlfn.BINOM.DIST(11,15,1/2,FALSE)</f>
        <v>4.1656494140625021E-2</v>
      </c>
      <c r="J38" s="1">
        <f>_xlfn.BINOM.DIST(11,15,1/3,FALSE)</f>
        <v>1.5220671511774362E-3</v>
      </c>
      <c r="T38" s="1">
        <f>_xlfn.BINOM.DIST(11,15,5/6,FALSE)</f>
        <v>0.14175354979722182</v>
      </c>
    </row>
    <row r="39" spans="1:20" x14ac:dyDescent="0.25">
      <c r="A39" s="1">
        <f>_xlfn.BINOM.DIST(12,15,1/2,FALSE)</f>
        <v>1.3885498046874986E-2</v>
      </c>
      <c r="J39" s="1">
        <f>_xlfn.BINOM.DIST(12,15,1/3,FALSE)</f>
        <v>2.536778585295729E-4</v>
      </c>
      <c r="T39" s="1">
        <f>_xlfn.BINOM.DIST(12,15,5/6,FALSE)</f>
        <v>0.23625591632870302</v>
      </c>
    </row>
    <row r="40" spans="1:20" x14ac:dyDescent="0.25">
      <c r="A40" s="1">
        <f>_xlfn.BINOM.DIST(13,15,1/2,FALSE)</f>
        <v>3.2043457031250035E-3</v>
      </c>
      <c r="J40" s="1">
        <f>_xlfn.BINOM.DIST(13,15,1/3,FALSE)</f>
        <v>2.9270522138027621E-5</v>
      </c>
      <c r="T40" s="1">
        <f>_xlfn.BINOM.DIST(13,15,5/6,FALSE)</f>
        <v>0.27260298037927277</v>
      </c>
    </row>
    <row r="41" spans="1:20" x14ac:dyDescent="0.25">
      <c r="A41" s="1">
        <f>_xlfn.BINOM.DIST(14,15,1/2,FALSE)</f>
        <v>4.5776367187500022E-4</v>
      </c>
      <c r="J41" s="3">
        <f>_xlfn.BINOM.DIST(14,15,1/3,FALSE)</f>
        <v>2.0907515812876926E-6</v>
      </c>
      <c r="T41" s="1">
        <f>_xlfn.BINOM.DIST(14,15,5/6,FALSE)</f>
        <v>0.1947164145566235</v>
      </c>
    </row>
    <row r="42" spans="1:20" x14ac:dyDescent="0.25">
      <c r="A42" s="1">
        <f>_xlfn.BINOM.DIST(15,15,1/2,FALSE)</f>
        <v>3.0517578125000014E-5</v>
      </c>
      <c r="J42" s="4">
        <f>_xlfn.BINOM.DIST(15,15,1/3,FALSE)</f>
        <v>6.9691719376256309E-8</v>
      </c>
      <c r="T42" s="1">
        <f>_xlfn.BINOM.DIST(15,15,5/6,FALSE)</f>
        <v>6.4905471518874491E-2</v>
      </c>
    </row>
    <row r="43" spans="1:20" x14ac:dyDescent="0.25">
      <c r="A43" s="9">
        <f>SUM(A27:A42)</f>
        <v>1.0000000000000002</v>
      </c>
      <c r="J43" s="9">
        <f>SUM(J27:J42)</f>
        <v>1</v>
      </c>
      <c r="T43" s="9">
        <f>SUM(T27:T42)</f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Michal Cupák</cp:lastModifiedBy>
  <dcterms:created xsi:type="dcterms:W3CDTF">2021-03-25T13:02:41Z</dcterms:created>
  <dcterms:modified xsi:type="dcterms:W3CDTF">2021-04-01T11:25:00Z</dcterms:modified>
</cp:coreProperties>
</file>