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30" windowWidth="15180" windowHeight="8580" tabRatio="926" activeTab="13"/>
  </bookViews>
  <sheets>
    <sheet name="kntgtab.učitelé" sheetId="16" r:id="rId1"/>
    <sheet name="kntgtab.učitelé (2)" sheetId="17" r:id="rId2"/>
    <sheet name="4pole" sheetId="11" r:id="rId3"/>
    <sheet name="4pole (2)" sheetId="15" r:id="rId4"/>
    <sheet name="spearman" sheetId="6" r:id="rId5"/>
    <sheet name="spearman (2)" sheetId="14" r:id="rId6"/>
    <sheet name="korelace_testy" sheetId="12" r:id="rId7"/>
    <sheet name="korelace_testy (2)" sheetId="22" r:id="rId8"/>
    <sheet name="felicia" sheetId="7" r:id="rId9"/>
    <sheet name="felicia (2)" sheetId="19" r:id="rId10"/>
    <sheet name="linreg_insulin" sheetId="4" r:id="rId11"/>
    <sheet name="linreg_insulin (2)" sheetId="20" r:id="rId12"/>
    <sheet name="koncentrace" sheetId="13" r:id="rId13"/>
    <sheet name="koncentrace (2)" sheetId="21" r:id="rId14"/>
  </sheets>
  <externalReferences>
    <externalReference r:id="rId15"/>
  </externalReferences>
  <calcPr calcId="125725"/>
  <pivotCaches>
    <pivotCache cacheId="4" r:id="rId16"/>
  </pivotCaches>
</workbook>
</file>

<file path=xl/calcChain.xml><?xml version="1.0" encoding="utf-8"?>
<calcChain xmlns="http://schemas.openxmlformats.org/spreadsheetml/2006/main">
  <c r="E3" i="21"/>
  <c r="D3"/>
  <c r="H30" i="22"/>
  <c r="H29"/>
  <c r="B21"/>
  <c r="A21"/>
  <c r="C21" s="1"/>
  <c r="H20"/>
  <c r="K20" s="1"/>
  <c r="G20"/>
  <c r="J20" s="1"/>
  <c r="A20"/>
  <c r="C20" s="1"/>
  <c r="J19"/>
  <c r="H19"/>
  <c r="K19" s="1"/>
  <c r="G19"/>
  <c r="I19" s="1"/>
  <c r="B19"/>
  <c r="A19"/>
  <c r="C19" s="1"/>
  <c r="J18"/>
  <c r="H18"/>
  <c r="K18" s="1"/>
  <c r="G18"/>
  <c r="I18" s="1"/>
  <c r="C18"/>
  <c r="A18"/>
  <c r="K17"/>
  <c r="H17"/>
  <c r="G17"/>
  <c r="J17" s="1"/>
  <c r="B17"/>
  <c r="A17"/>
  <c r="C17" s="1"/>
  <c r="K16"/>
  <c r="H16"/>
  <c r="G16"/>
  <c r="J16" s="1"/>
  <c r="B16"/>
  <c r="A16"/>
  <c r="C16" s="1"/>
  <c r="K15"/>
  <c r="H15"/>
  <c r="G15"/>
  <c r="J15" s="1"/>
  <c r="B15"/>
  <c r="A15"/>
  <c r="C15" s="1"/>
  <c r="K14"/>
  <c r="H14"/>
  <c r="G14"/>
  <c r="J14" s="1"/>
  <c r="B14"/>
  <c r="A14"/>
  <c r="C14" s="1"/>
  <c r="K13"/>
  <c r="K22" s="1"/>
  <c r="H13"/>
  <c r="G13"/>
  <c r="J13" s="1"/>
  <c r="J22" s="1"/>
  <c r="K23" s="1"/>
  <c r="K24" s="1"/>
  <c r="F10" i="21" a="1"/>
  <c r="F14" s="1"/>
  <c r="A13"/>
  <c r="A12"/>
  <c r="A11"/>
  <c r="A10"/>
  <c r="A10" a="1"/>
  <c r="B14" s="1"/>
  <c r="M2" i="20"/>
  <c r="E9"/>
  <c r="K2" a="1"/>
  <c r="L6" s="1"/>
  <c r="I11" i="19"/>
  <c r="I10"/>
  <c r="D17" i="17"/>
  <c r="E17"/>
  <c r="F17"/>
  <c r="G17"/>
  <c r="H17"/>
  <c r="H18"/>
  <c r="D19"/>
  <c r="E19"/>
  <c r="F19"/>
  <c r="G19"/>
  <c r="F10" i="15"/>
  <c r="D6"/>
  <c r="C6"/>
  <c r="E6" s="1"/>
  <c r="E5"/>
  <c r="E4"/>
  <c r="D10" s="1"/>
  <c r="L18" i="14"/>
  <c r="L19" s="1"/>
  <c r="C18"/>
  <c r="D18"/>
  <c r="D19" s="1"/>
  <c r="E18"/>
  <c r="E19" s="1"/>
  <c r="F18"/>
  <c r="F19" s="1"/>
  <c r="G18"/>
  <c r="H18"/>
  <c r="H19" s="1"/>
  <c r="I18"/>
  <c r="J18"/>
  <c r="J19" s="1"/>
  <c r="K18"/>
  <c r="C19"/>
  <c r="B19" s="1"/>
  <c r="B20" s="1"/>
  <c r="G19"/>
  <c r="I19"/>
  <c r="K19"/>
  <c r="L8"/>
  <c r="L9" s="1"/>
  <c r="K8"/>
  <c r="K9" s="1"/>
  <c r="J8"/>
  <c r="J9" s="1"/>
  <c r="I8"/>
  <c r="I9" s="1"/>
  <c r="H8"/>
  <c r="H9" s="1"/>
  <c r="G8"/>
  <c r="G9" s="1"/>
  <c r="F8"/>
  <c r="F9" s="1"/>
  <c r="E8"/>
  <c r="E9" s="1"/>
  <c r="D8"/>
  <c r="D9" s="1"/>
  <c r="C8"/>
  <c r="C9" s="1"/>
  <c r="C23" i="22" l="1"/>
  <c r="I13"/>
  <c r="I14"/>
  <c r="I15"/>
  <c r="I16"/>
  <c r="I17"/>
  <c r="I20"/>
  <c r="A14" i="21"/>
  <c r="G10"/>
  <c r="G11"/>
  <c r="G12"/>
  <c r="G13"/>
  <c r="G14"/>
  <c r="B10"/>
  <c r="B11"/>
  <c r="B12"/>
  <c r="B13"/>
  <c r="D10" s="1"/>
  <c r="F10"/>
  <c r="F11"/>
  <c r="F12"/>
  <c r="F13"/>
  <c r="K2" i="20"/>
  <c r="K3"/>
  <c r="K4"/>
  <c r="K5"/>
  <c r="K6"/>
  <c r="L2"/>
  <c r="L3"/>
  <c r="L4"/>
  <c r="L5"/>
  <c r="M5" s="1"/>
  <c r="B21" i="14"/>
  <c r="N10"/>
  <c r="I22" i="22" l="1"/>
  <c r="I27" s="1"/>
  <c r="C10" i="21"/>
  <c r="J2" i="20"/>
</calcChain>
</file>

<file path=xl/sharedStrings.xml><?xml version="1.0" encoding="utf-8"?>
<sst xmlns="http://schemas.openxmlformats.org/spreadsheetml/2006/main" count="534" uniqueCount="114">
  <si>
    <t>D</t>
  </si>
  <si>
    <t>Byl vyvinut nový druh insulinu a zkoumá se závislost snížení hladiny cukru v krvi pacienta na množství nového insulinu určitou dobu před měřením. 
Náhodně vybraným 8 pacientům byla naočkována různá množství insulinu a po určité době bylo těmto pacientům  změřeno snížení cukru v krvi. Výsledky měření: </t>
  </si>
  <si>
    <t>množství insulinu (ug)</t>
  </si>
  <si>
    <t>snížení hladiny cukru (%)</t>
  </si>
  <si>
    <t>F</t>
  </si>
  <si>
    <t>praváci</t>
  </si>
  <si>
    <t>leváci</t>
  </si>
  <si>
    <t>muži</t>
  </si>
  <si>
    <t>ženy</t>
  </si>
  <si>
    <t>čtyřpolní tabulky</t>
  </si>
  <si>
    <t xml:space="preserve">Příklad </t>
  </si>
  <si>
    <t>Student</t>
  </si>
  <si>
    <t>Hodnocení komisí</t>
  </si>
  <si>
    <t>Hodnocení programem</t>
  </si>
  <si>
    <t>Diference pořadí</t>
  </si>
  <si>
    <t>Čtverec diference</t>
  </si>
  <si>
    <t>A</t>
  </si>
  <si>
    <t>B</t>
  </si>
  <si>
    <t>C</t>
  </si>
  <si>
    <t>E</t>
  </si>
  <si>
    <t>G</t>
  </si>
  <si>
    <t>H</t>
  </si>
  <si>
    <t>I</t>
  </si>
  <si>
    <t>J</t>
  </si>
  <si>
    <t>cena</t>
  </si>
  <si>
    <t>stáří</t>
  </si>
  <si>
    <t>Test1</t>
  </si>
  <si>
    <t xml:space="preserve">Test2 </t>
  </si>
  <si>
    <t>předpokládáme, že data jsou normálně rozložena</t>
  </si>
  <si>
    <t>kdyby bylo právě opačné pořadí:</t>
  </si>
  <si>
    <t>prokažte silnou korelaci a zobrazte reziduály od regresní přímky!</t>
  </si>
  <si>
    <t>Koncentrace</t>
  </si>
  <si>
    <t>signál</t>
  </si>
  <si>
    <t>celkem</t>
  </si>
  <si>
    <t>chi2=</t>
  </si>
  <si>
    <t>&lt;</t>
  </si>
  <si>
    <t>krit.</t>
  </si>
  <si>
    <t>rs=</t>
  </si>
  <si>
    <t>&gt;</t>
  </si>
  <si>
    <t>0,6364</t>
  </si>
  <si>
    <t>diskuse:</t>
  </si>
  <si>
    <t>Při přijímacím řízení se provádělo hodnocení komisí a hodnocení speciálním programem. Na základě údajů o pořadí deseti studentů rozhodněte o tom, zda jsou obě hodnocení závislá.</t>
  </si>
  <si>
    <t>divka</t>
  </si>
  <si>
    <t>M</t>
  </si>
  <si>
    <t>Bi</t>
  </si>
  <si>
    <t>Tv</t>
  </si>
  <si>
    <t>chlapec</t>
  </si>
  <si>
    <t>předmět</t>
  </si>
  <si>
    <t>pohlaví</t>
  </si>
  <si>
    <t>Celkový součet</t>
  </si>
  <si>
    <t>očekávaný počet</t>
  </si>
  <si>
    <t>dívka</t>
  </si>
  <si>
    <t>Počet z předmět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</si>
  <si>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</si>
  <si>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</si>
  <si>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</si>
  <si>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</si>
  <si>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</si>
  <si>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</si>
  <si>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</si>
  <si>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</si>
  <si>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Rozdíl</t>
  </si>
  <si>
    <t>SS</t>
  </si>
  <si>
    <t>MS</t>
  </si>
  <si>
    <t>Významnost F</t>
  </si>
  <si>
    <t>Regrese</t>
  </si>
  <si>
    <t>Rezidua</t>
  </si>
  <si>
    <t>Celkem</t>
  </si>
  <si>
    <t>Koeficienty</t>
  </si>
  <si>
    <t>t Stat</t>
  </si>
  <si>
    <t>Hodnota P</t>
  </si>
  <si>
    <t>Dolní 95%</t>
  </si>
  <si>
    <t>Horní 95%</t>
  </si>
  <si>
    <t>Dolní 95.0%</t>
  </si>
  <si>
    <t>Horní 95.0%</t>
  </si>
  <si>
    <t>Hranice</t>
  </si>
  <si>
    <t>http://stp202.blog.cz/</t>
  </si>
  <si>
    <t>je to kladné????</t>
  </si>
  <si>
    <t>linregrese()</t>
  </si>
  <si>
    <t>klíč:</t>
  </si>
  <si>
    <t>a</t>
  </si>
  <si>
    <t>b</t>
  </si>
  <si>
    <t>sa</t>
  </si>
  <si>
    <t>sb</t>
  </si>
  <si>
    <t>R2</t>
  </si>
  <si>
    <t>syx</t>
  </si>
  <si>
    <t>stupvol</t>
  </si>
  <si>
    <t>ssreg</t>
  </si>
  <si>
    <t>ssres</t>
  </si>
  <si>
    <t>Analýza dat:korelace</t>
  </si>
  <si>
    <t>Analýza dat:regrese</t>
  </si>
  <si>
    <t>REZIDUA</t>
  </si>
  <si>
    <t>Očekávané snížení hladiny cukru (%)</t>
  </si>
  <si>
    <t>Test2</t>
  </si>
  <si>
    <t>X</t>
  </si>
  <si>
    <t>Y</t>
  </si>
  <si>
    <t>X-x</t>
  </si>
  <si>
    <t>Y-y</t>
  </si>
  <si>
    <t>(X-x)*(Y-y)</t>
  </si>
  <si>
    <t>(X-x)^2</t>
  </si>
  <si>
    <t>(Y-y)^2</t>
  </si>
  <si>
    <t>spearman</t>
  </si>
  <si>
    <t>d2</t>
  </si>
  <si>
    <t>průměr x</t>
  </si>
  <si>
    <t>průměr y</t>
  </si>
  <si>
    <t>suma</t>
  </si>
  <si>
    <t>násobek</t>
  </si>
  <si>
    <t>odmocnina</t>
  </si>
  <si>
    <t>Pearsonův korelační koeficient r</t>
  </si>
  <si>
    <t>r =</t>
  </si>
  <si>
    <t>correl()</t>
  </si>
  <si>
    <t>pearson()</t>
  </si>
  <si>
    <t>Stanovte těsnost lineární závislosti těchto výsledků Spearmanovým a Pearsonovým koeficientem.</t>
  </si>
  <si>
    <t>Očekávané signál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</si>
</sst>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i/>
      <sz val="10"/>
      <color rgb="FF7030A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name val="Arial CE"/>
      <family val="2"/>
      <charset val="238"/>
    </font>
    <font>
      <i/>
      <sz val="8"/>
      <name val="Arial"/>
      <family val="2"/>
      <charset val="238"/>
    </font>
    <font>
      <sz val="12"/>
      <name val="Arial"/>
      <family val="2"/>
      <charset val="238"/>
    </font>
    <font>
      <i/>
      <sz val="12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top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2" borderId="0" xfId="0" applyFont="1" applyFill="1"/>
    <xf numFmtId="0" fontId="0" fillId="2" borderId="0" xfId="0" applyFill="1"/>
    <xf numFmtId="0" fontId="7" fillId="0" borderId="0" xfId="0" applyFont="1"/>
    <xf numFmtId="0" fontId="6" fillId="0" borderId="0" xfId="0" applyFont="1"/>
    <xf numFmtId="0" fontId="6" fillId="0" borderId="4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4" fillId="0" borderId="0" xfId="0" applyFont="1" applyFill="1" applyBorder="1"/>
    <xf numFmtId="0" fontId="15" fillId="2" borderId="0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15" fillId="2" borderId="9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2" fillId="0" borderId="0" xfId="1"/>
    <xf numFmtId="0" fontId="2" fillId="0" borderId="0" xfId="1" applyBorder="1"/>
    <xf numFmtId="0" fontId="2" fillId="0" borderId="0" xfId="1" applyFill="1" applyBorder="1" applyAlignment="1"/>
    <xf numFmtId="0" fontId="11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Continuous"/>
    </xf>
    <xf numFmtId="0" fontId="6" fillId="0" borderId="7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0" xfId="1" applyFont="1"/>
    <xf numFmtId="0" fontId="7" fillId="0" borderId="6" xfId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164" fontId="0" fillId="0" borderId="0" xfId="0" applyNumberFormat="1"/>
    <xf numFmtId="164" fontId="2" fillId="0" borderId="0" xfId="0" applyNumberFormat="1" applyFont="1"/>
    <xf numFmtId="0" fontId="11" fillId="2" borderId="0" xfId="1" applyFont="1" applyFill="1"/>
    <xf numFmtId="0" fontId="2" fillId="2" borderId="0" xfId="1" applyFill="1"/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wrapText="1"/>
    </xf>
    <xf numFmtId="0" fontId="15" fillId="2" borderId="0" xfId="1" applyFont="1" applyFill="1" applyAlignment="1">
      <alignment wrapText="1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center"/>
    </xf>
    <xf numFmtId="0" fontId="11" fillId="0" borderId="0" xfId="1" applyFont="1"/>
    <xf numFmtId="0" fontId="7" fillId="0" borderId="0" xfId="1" applyFont="1"/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justify" vertical="top" wrapText="1"/>
    </xf>
    <xf numFmtId="0" fontId="8" fillId="0" borderId="7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justify" vertical="top" wrapText="1"/>
    </xf>
    <xf numFmtId="0" fontId="6" fillId="0" borderId="7" xfId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2" fillId="0" borderId="0" xfId="1" applyAlignment="1">
      <alignment horizontal="right"/>
    </xf>
    <xf numFmtId="0" fontId="5" fillId="0" borderId="0" xfId="0" applyFont="1" applyAlignment="1">
      <alignment horizontal="left"/>
    </xf>
    <xf numFmtId="0" fontId="2" fillId="0" borderId="4" xfId="1" applyBorder="1"/>
    <xf numFmtId="0" fontId="2" fillId="0" borderId="13" xfId="1" applyBorder="1"/>
    <xf numFmtId="0" fontId="2" fillId="0" borderId="14" xfId="1" applyBorder="1"/>
    <xf numFmtId="0" fontId="2" fillId="0" borderId="15" xfId="1" applyBorder="1"/>
    <xf numFmtId="0" fontId="2" fillId="0" borderId="16" xfId="1" applyBorder="1"/>
    <xf numFmtId="0" fontId="2" fillId="0" borderId="17" xfId="1" applyBorder="1"/>
    <xf numFmtId="0" fontId="2" fillId="0" borderId="5" xfId="1" applyBorder="1"/>
    <xf numFmtId="0" fontId="2" fillId="0" borderId="18" xfId="1" applyBorder="1"/>
    <xf numFmtId="0" fontId="2" fillId="0" borderId="0" xfId="1" applyNumberFormat="1" applyFill="1" applyBorder="1" applyAlignment="1"/>
    <xf numFmtId="0" fontId="2" fillId="0" borderId="19" xfId="1" applyNumberFormat="1" applyBorder="1" applyAlignment="1">
      <alignment horizontal="center"/>
    </xf>
    <xf numFmtId="0" fontId="2" fillId="0" borderId="20" xfId="1" applyNumberFormat="1" applyBorder="1" applyAlignment="1">
      <alignment horizontal="center"/>
    </xf>
    <xf numFmtId="0" fontId="2" fillId="0" borderId="21" xfId="1" applyNumberFormat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2" xfId="1" applyNumberFormat="1" applyBorder="1" applyAlignment="1">
      <alignment horizontal="center"/>
    </xf>
    <xf numFmtId="0" fontId="2" fillId="0" borderId="0" xfId="1" applyNumberFormat="1" applyAlignment="1">
      <alignment horizontal="center"/>
    </xf>
    <xf numFmtId="0" fontId="2" fillId="0" borderId="23" xfId="1" applyNumberFormat="1" applyBorder="1" applyAlignment="1">
      <alignment horizontal="center"/>
    </xf>
    <xf numFmtId="0" fontId="2" fillId="0" borderId="23" xfId="1" applyBorder="1" applyAlignment="1">
      <alignment horizontal="center"/>
    </xf>
    <xf numFmtId="0" fontId="2" fillId="0" borderId="24" xfId="1" applyNumberFormat="1" applyBorder="1" applyAlignment="1">
      <alignment horizontal="center"/>
    </xf>
    <xf numFmtId="0" fontId="2" fillId="0" borderId="25" xfId="1" applyNumberFormat="1" applyBorder="1" applyAlignment="1">
      <alignment horizontal="center"/>
    </xf>
    <xf numFmtId="0" fontId="2" fillId="0" borderId="26" xfId="1" applyNumberFormat="1" applyBorder="1" applyAlignment="1">
      <alignment horizontal="center"/>
    </xf>
    <xf numFmtId="0" fontId="2" fillId="0" borderId="26" xfId="1" applyBorder="1" applyAlignment="1">
      <alignment horizontal="center"/>
    </xf>
    <xf numFmtId="0" fontId="2" fillId="0" borderId="0" xfId="1" applyAlignment="1"/>
    <xf numFmtId="0" fontId="2" fillId="0" borderId="24" xfId="1" applyBorder="1" applyAlignment="1">
      <alignment horizontal="center"/>
    </xf>
    <xf numFmtId="0" fontId="2" fillId="0" borderId="25" xfId="1" applyBorder="1" applyAlignment="1">
      <alignment horizontal="center"/>
    </xf>
    <xf numFmtId="0" fontId="2" fillId="0" borderId="26" xfId="1" pivotButton="1" applyBorder="1" applyAlignment="1">
      <alignment horizontal="center"/>
    </xf>
    <xf numFmtId="0" fontId="2" fillId="0" borderId="27" xfId="1" applyBorder="1" applyAlignment="1">
      <alignment horizontal="center"/>
    </xf>
    <xf numFmtId="0" fontId="2" fillId="0" borderId="28" xfId="1" applyBorder="1" applyAlignment="1">
      <alignment horizontal="center"/>
    </xf>
    <xf numFmtId="0" fontId="3" fillId="0" borderId="29" xfId="1" applyFont="1" applyFill="1" applyBorder="1" applyAlignment="1">
      <alignment horizontal="centerContinuous"/>
    </xf>
    <xf numFmtId="0" fontId="2" fillId="0" borderId="13" xfId="1" applyFill="1" applyBorder="1" applyAlignment="1"/>
    <xf numFmtId="0" fontId="3" fillId="0" borderId="29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left"/>
    </xf>
    <xf numFmtId="0" fontId="2" fillId="0" borderId="0" xfId="1" applyFont="1"/>
    <xf numFmtId="0" fontId="13" fillId="0" borderId="0" xfId="1" applyFont="1" applyFill="1" applyBorder="1" applyAlignment="1">
      <alignment horizontal="center" vertical="top" wrapText="1"/>
    </xf>
    <xf numFmtId="0" fontId="15" fillId="0" borderId="0" xfId="1" applyFont="1"/>
    <xf numFmtId="0" fontId="2" fillId="0" borderId="0" xfId="1" applyAlignment="1">
      <alignment wrapText="1"/>
    </xf>
    <xf numFmtId="0" fontId="16" fillId="0" borderId="0" xfId="1" applyFont="1"/>
    <xf numFmtId="0" fontId="3" fillId="0" borderId="0" xfId="1" applyFont="1"/>
    <xf numFmtId="0" fontId="2" fillId="3" borderId="0" xfId="1" applyFill="1"/>
    <xf numFmtId="0" fontId="14" fillId="2" borderId="0" xfId="1" applyFont="1" applyFill="1"/>
    <xf numFmtId="0" fontId="2" fillId="3" borderId="30" xfId="1" applyFont="1" applyFill="1" applyBorder="1"/>
    <xf numFmtId="0" fontId="2" fillId="3" borderId="31" xfId="1" applyFill="1" applyBorder="1"/>
    <xf numFmtId="0" fontId="2" fillId="0" borderId="32" xfId="1" applyFont="1" applyBorder="1"/>
    <xf numFmtId="0" fontId="2" fillId="0" borderId="8" xfId="1" applyBorder="1"/>
    <xf numFmtId="0" fontId="2" fillId="0" borderId="2" xfId="1" applyBorder="1" applyAlignment="1">
      <alignment vertical="top" wrapText="1"/>
    </xf>
    <xf numFmtId="0" fontId="2" fillId="0" borderId="1" xfId="1" applyBorder="1" applyAlignment="1">
      <alignment vertical="top" wrapText="1"/>
    </xf>
    <xf numFmtId="0" fontId="2" fillId="0" borderId="32" xfId="1" applyBorder="1"/>
    <xf numFmtId="0" fontId="2" fillId="0" borderId="3" xfId="1" applyBorder="1" applyAlignment="1">
      <alignment vertical="top" wrapText="1"/>
    </xf>
    <xf numFmtId="0" fontId="17" fillId="0" borderId="32" xfId="1" applyFont="1" applyBorder="1" applyAlignment="1">
      <alignment horizontal="left"/>
    </xf>
    <xf numFmtId="0" fontId="17" fillId="0" borderId="33" xfId="1" applyFont="1" applyBorder="1"/>
    <xf numFmtId="0" fontId="17" fillId="0" borderId="3" xfId="1" applyFont="1" applyBorder="1"/>
    <xf numFmtId="0" fontId="3" fillId="4" borderId="34" xfId="1" applyFont="1" applyFill="1" applyBorder="1" applyAlignment="1">
      <alignment horizontal="center"/>
    </xf>
    <xf numFmtId="0" fontId="3" fillId="4" borderId="10" xfId="1" applyFont="1" applyFill="1" applyBorder="1" applyAlignment="1">
      <alignment horizontal="center"/>
    </xf>
    <xf numFmtId="0" fontId="2" fillId="4" borderId="1" xfId="1" applyFill="1" applyBorder="1"/>
    <xf numFmtId="0" fontId="2" fillId="4" borderId="0" xfId="1" applyFill="1"/>
    <xf numFmtId="0" fontId="2" fillId="4" borderId="0" xfId="1" applyFont="1" applyFill="1"/>
    <xf numFmtId="0" fontId="2" fillId="0" borderId="32" xfId="1" applyFill="1" applyBorder="1" applyAlignment="1"/>
    <xf numFmtId="0" fontId="2" fillId="0" borderId="33" xfId="1" applyFill="1" applyBorder="1" applyAlignment="1"/>
    <xf numFmtId="0" fontId="2" fillId="0" borderId="9" xfId="1" applyFill="1" applyBorder="1" applyAlignment="1"/>
    <xf numFmtId="0" fontId="2" fillId="0" borderId="3" xfId="1" applyBorder="1"/>
    <xf numFmtId="0" fontId="2" fillId="5" borderId="0" xfId="1" applyFill="1" applyBorder="1" applyAlignment="1"/>
    <xf numFmtId="0" fontId="2" fillId="5" borderId="0" xfId="1" applyFill="1"/>
    <xf numFmtId="0" fontId="2" fillId="0" borderId="0" xfId="1" applyFont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10" fillId="0" borderId="0" xfId="1" applyFont="1" applyFill="1" applyBorder="1" applyAlignment="1"/>
    <xf numFmtId="0" fontId="18" fillId="0" borderId="0" xfId="1" applyFont="1"/>
    <xf numFmtId="0" fontId="7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center" vertical="top" wrapText="1"/>
    </xf>
    <xf numFmtId="0" fontId="18" fillId="0" borderId="0" xfId="1" applyFont="1" applyBorder="1"/>
    <xf numFmtId="0" fontId="19" fillId="0" borderId="0" xfId="1" applyFont="1"/>
    <xf numFmtId="0" fontId="18" fillId="2" borderId="0" xfId="1" applyFont="1" applyFill="1" applyBorder="1" applyAlignment="1">
      <alignment horizontal="right"/>
    </xf>
    <xf numFmtId="0" fontId="18" fillId="2" borderId="0" xfId="1" applyFont="1" applyFill="1" applyBorder="1"/>
    <xf numFmtId="0" fontId="20" fillId="0" borderId="0" xfId="1" applyFont="1"/>
    <xf numFmtId="0" fontId="21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center"/>
    </xf>
    <xf numFmtId="0" fontId="18" fillId="0" borderId="2" xfId="1" applyFont="1" applyBorder="1"/>
    <xf numFmtId="0" fontId="21" fillId="0" borderId="0" xfId="1" applyFont="1"/>
    <xf numFmtId="0" fontId="18" fillId="0" borderId="0" xfId="1" applyFont="1" applyFill="1" applyBorder="1" applyAlignment="1"/>
    <xf numFmtId="0" fontId="18" fillId="2" borderId="0" xfId="1" applyFont="1" applyFill="1" applyBorder="1" applyAlignment="1"/>
    <xf numFmtId="0" fontId="20" fillId="0" borderId="2" xfId="1" applyFont="1" applyBorder="1"/>
    <xf numFmtId="0" fontId="21" fillId="2" borderId="0" xfId="1" applyFont="1" applyFill="1" applyBorder="1" applyAlignment="1">
      <alignment horizontal="right"/>
    </xf>
    <xf numFmtId="0" fontId="21" fillId="2" borderId="0" xfId="1" applyFont="1" applyFill="1" applyBorder="1" applyAlignment="1">
      <alignment horizontal="center"/>
    </xf>
    <xf numFmtId="0" fontId="22" fillId="2" borderId="0" xfId="1" applyFont="1" applyFill="1" applyBorder="1" applyAlignment="1"/>
    <xf numFmtId="0" fontId="21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4" fillId="0" borderId="0" xfId="1" applyFont="1"/>
    <xf numFmtId="0" fontId="0" fillId="0" borderId="13" xfId="0" applyFill="1" applyBorder="1" applyAlignment="1"/>
    <xf numFmtId="0" fontId="3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Continuous"/>
    </xf>
    <xf numFmtId="165" fontId="0" fillId="0" borderId="0" xfId="0" applyNumberFormat="1"/>
    <xf numFmtId="165" fontId="3" fillId="0" borderId="0" xfId="0" applyNumberFormat="1" applyFont="1"/>
    <xf numFmtId="0" fontId="0" fillId="6" borderId="0" xfId="0" applyFill="1"/>
    <xf numFmtId="165" fontId="12" fillId="0" borderId="0" xfId="0" applyNumberFormat="1" applyFont="1"/>
    <xf numFmtId="0" fontId="12" fillId="0" borderId="0" xfId="0" applyFont="1"/>
  </cellXfs>
  <cellStyles count="2">
    <cellStyle name="normální" xfId="0" builtinId="0"/>
    <cellStyle name="normální 2" xfId="1"/>
  </cellStyles>
  <dxfs count="1">
    <dxf>
      <alignment horizontal="center" readingOrder="0"/>
    </dxf>
  </dxfs>
  <tableStyles count="0" defaultTableStyle="TableStyleMedium9" defaultPivotStyle="PivotStyleLight16"/>
  <colors>
    <mruColors>
      <color rgb="FF246B1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>
        <c:manualLayout>
          <c:xMode val="edge"/>
          <c:yMode val="edge"/>
          <c:x val="0.51918980350781241"/>
          <c:y val="0"/>
        </c:manualLayout>
      </c:layout>
    </c:title>
    <c:plotArea>
      <c:layout>
        <c:manualLayout>
          <c:layoutTarget val="inner"/>
          <c:xMode val="edge"/>
          <c:yMode val="edge"/>
          <c:x val="0.12451704082895347"/>
          <c:y val="9.1183808209540806E-2"/>
          <c:w val="0.37508398298847911"/>
          <c:h val="0.7238504349260011"/>
        </c:manualLayout>
      </c:layout>
      <c:scatterChart>
        <c:scatterStyle val="lineMarker"/>
        <c:ser>
          <c:idx val="0"/>
          <c:order val="0"/>
          <c:tx>
            <c:strRef>
              <c:f>'[1]korelace_testy (2)'!$B$2</c:f>
              <c:strCache>
                <c:ptCount val="1"/>
                <c:pt idx="0">
                  <c:v>Test2 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7753345968230393"/>
                  <c:y val="4.1799068310178496E-2"/>
                </c:manualLayout>
              </c:layout>
              <c:numFmt formatCode="General" sourceLinked="0"/>
            </c:trendlineLbl>
          </c:trendline>
          <c:xVal>
            <c:numRef>
              <c:f>'[1]korelace_testy (2)'!$A$3:$A$10</c:f>
              <c:numCache>
                <c:formatCode>General</c:formatCode>
                <c:ptCount val="8"/>
                <c:pt idx="0">
                  <c:v>80</c:v>
                </c:pt>
                <c:pt idx="1">
                  <c:v>50</c:v>
                </c:pt>
                <c:pt idx="2">
                  <c:v>36</c:v>
                </c:pt>
                <c:pt idx="3">
                  <c:v>58</c:v>
                </c:pt>
                <c:pt idx="4">
                  <c:v>72</c:v>
                </c:pt>
                <c:pt idx="5">
                  <c:v>60</c:v>
                </c:pt>
                <c:pt idx="6">
                  <c:v>56</c:v>
                </c:pt>
                <c:pt idx="7">
                  <c:v>68</c:v>
                </c:pt>
              </c:numCache>
            </c:numRef>
          </c:xVal>
          <c:yVal>
            <c:numRef>
              <c:f>'[1]korelace_testy (2)'!$B$3:$B$10</c:f>
              <c:numCache>
                <c:formatCode>General</c:formatCode>
                <c:ptCount val="8"/>
                <c:pt idx="0">
                  <c:v>65</c:v>
                </c:pt>
                <c:pt idx="1">
                  <c:v>60</c:v>
                </c:pt>
                <c:pt idx="2">
                  <c:v>35</c:v>
                </c:pt>
                <c:pt idx="3">
                  <c:v>39</c:v>
                </c:pt>
                <c:pt idx="4">
                  <c:v>48</c:v>
                </c:pt>
                <c:pt idx="5">
                  <c:v>44</c:v>
                </c:pt>
                <c:pt idx="6">
                  <c:v>48</c:v>
                </c:pt>
                <c:pt idx="7">
                  <c:v>61</c:v>
                </c:pt>
              </c:numCache>
            </c:numRef>
          </c:yVal>
        </c:ser>
        <c:axId val="119900800"/>
        <c:axId val="119919360"/>
      </c:scatterChart>
      <c:valAx>
        <c:axId val="1199008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919360"/>
        <c:crosses val="autoZero"/>
        <c:crossBetween val="midCat"/>
      </c:valAx>
      <c:valAx>
        <c:axId val="119919360"/>
        <c:scaling>
          <c:orientation val="minMax"/>
        </c:scaling>
        <c:axPos val="l"/>
        <c:majorGridlines/>
        <c:numFmt formatCode="General" sourceLinked="1"/>
        <c:tickLblPos val="nextTo"/>
        <c:crossAx val="119900800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/>
    <c:plotArea>
      <c:layout/>
      <c:scatterChart>
        <c:scatterStyle val="lineMarker"/>
        <c:ser>
          <c:idx val="0"/>
          <c:order val="0"/>
          <c:tx>
            <c:strRef>
              <c:f>'felicia (2)'!$B$1</c:f>
              <c:strCache>
                <c:ptCount val="1"/>
                <c:pt idx="0">
                  <c:v>cena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3041557305336866"/>
                  <c:y val="-0.32867413757580677"/>
                </c:manualLayout>
              </c:layout>
              <c:numFmt formatCode="General" sourceLinked="0"/>
            </c:trendlineLbl>
          </c:trendline>
          <c:xVal>
            <c:numRef>
              <c:f>'felicia (2)'!$A$2:$A$11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</c:numCache>
            </c:numRef>
          </c:xVal>
          <c:yVal>
            <c:numRef>
              <c:f>'felicia (2)'!$B$2:$B$11</c:f>
              <c:numCache>
                <c:formatCode>General</c:formatCode>
                <c:ptCount val="10"/>
                <c:pt idx="0">
                  <c:v>167</c:v>
                </c:pt>
                <c:pt idx="1">
                  <c:v>165</c:v>
                </c:pt>
                <c:pt idx="2">
                  <c:v>139</c:v>
                </c:pt>
                <c:pt idx="3">
                  <c:v>149</c:v>
                </c:pt>
                <c:pt idx="4">
                  <c:v>119</c:v>
                </c:pt>
                <c:pt idx="5">
                  <c:v>129</c:v>
                </c:pt>
                <c:pt idx="6">
                  <c:v>89</c:v>
                </c:pt>
                <c:pt idx="7">
                  <c:v>115</c:v>
                </c:pt>
                <c:pt idx="8">
                  <c:v>76</c:v>
                </c:pt>
                <c:pt idx="9">
                  <c:v>89</c:v>
                </c:pt>
              </c:numCache>
            </c:numRef>
          </c:yVal>
        </c:ser>
        <c:axId val="123610624"/>
        <c:axId val="123612160"/>
      </c:scatterChart>
      <c:valAx>
        <c:axId val="1236106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3612160"/>
        <c:crosses val="autoZero"/>
        <c:crossBetween val="midCat"/>
      </c:valAx>
      <c:valAx>
        <c:axId val="123612160"/>
        <c:scaling>
          <c:orientation val="minMax"/>
        </c:scaling>
        <c:axPos val="l"/>
        <c:majorGridlines/>
        <c:numFmt formatCode="General" sourceLinked="1"/>
        <c:tickLblPos val="nextTo"/>
        <c:crossAx val="12361062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'linreg_insulin (2)'!$A$5</c:f>
              <c:strCache>
                <c:ptCount val="1"/>
                <c:pt idx="0">
                  <c:v>snížení hladiny cukru (%)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44048482703707"/>
                  <c:y val="-7.7842613423322132E-2"/>
                </c:manualLayout>
              </c:layout>
              <c:numFmt formatCode="General" sourceLinked="0"/>
            </c:trendlineLbl>
          </c:trendline>
          <c:xVal>
            <c:numRef>
              <c:f>'linreg_insulin (2)'!$B$4:$I$4</c:f>
              <c:numCache>
                <c:formatCode>General</c:formatCode>
                <c:ptCount val="8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</c:numCache>
            </c:numRef>
          </c:xVal>
          <c:yVal>
            <c:numRef>
              <c:f>'linreg_insulin (2)'!$B$5:$I$5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55</c:v>
                </c:pt>
                <c:pt idx="5">
                  <c:v>58</c:v>
                </c:pt>
                <c:pt idx="6">
                  <c:v>44</c:v>
                </c:pt>
                <c:pt idx="7">
                  <c:v>65</c:v>
                </c:pt>
              </c:numCache>
            </c:numRef>
          </c:yVal>
        </c:ser>
        <c:axId val="123770752"/>
        <c:axId val="123772288"/>
      </c:scatterChart>
      <c:valAx>
        <c:axId val="1237707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23772288"/>
        <c:crosses val="autoZero"/>
        <c:crossBetween val="midCat"/>
      </c:valAx>
      <c:valAx>
        <c:axId val="123772288"/>
        <c:scaling>
          <c:orientation val="minMax"/>
        </c:scaling>
        <c:axPos val="l"/>
        <c:majorGridlines/>
        <c:numFmt formatCode="General" sourceLinked="1"/>
        <c:tickLblPos val="nextTo"/>
        <c:crossAx val="12377075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množství insulinu (ug) 
Graf s reziduály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ln w="28575">
              <a:noFill/>
            </a:ln>
          </c:spPr>
          <c:cat>
            <c:numRef>
              <c:f>'linreg_insulin (2)'!$A$13:$A$20</c:f>
              <c:numCache>
                <c:formatCode>General</c:formatCode>
                <c:ptCount val="8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</c:numCache>
            </c:numRef>
          </c:cat>
          <c:val>
            <c:numRef>
              <c:f>'linreg_insulin (2)'!$I$35:$I$42</c:f>
              <c:numCache>
                <c:formatCode>General</c:formatCode>
                <c:ptCount val="8"/>
                <c:pt idx="0">
                  <c:v>-0.24999999999999645</c:v>
                </c:pt>
                <c:pt idx="1">
                  <c:v>-4.3214285714285694</c:v>
                </c:pt>
                <c:pt idx="2">
                  <c:v>5.6071428571428612</c:v>
                </c:pt>
                <c:pt idx="3">
                  <c:v>-12.464285714285708</c:v>
                </c:pt>
                <c:pt idx="4">
                  <c:v>14.464285714285715</c:v>
                </c:pt>
                <c:pt idx="5">
                  <c:v>9.3928571428571459</c:v>
                </c:pt>
                <c:pt idx="6">
                  <c:v>-12.678571428571423</c:v>
                </c:pt>
                <c:pt idx="7">
                  <c:v>0.25</c:v>
                </c:pt>
              </c:numCache>
            </c:numRef>
          </c:val>
        </c:ser>
        <c:axId val="141868416"/>
        <c:axId val="90256896"/>
      </c:barChart>
      <c:catAx>
        <c:axId val="141868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množství insulinu (ug)</a:t>
                </a:r>
              </a:p>
            </c:rich>
          </c:tx>
        </c:title>
        <c:numFmt formatCode="General" sourceLinked="1"/>
        <c:tickLblPos val="nextTo"/>
        <c:crossAx val="90256896"/>
        <c:crosses val="autoZero"/>
        <c:auto val="1"/>
        <c:lblAlgn val="ctr"/>
        <c:lblOffset val="100"/>
      </c:catAx>
      <c:valAx>
        <c:axId val="902568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</c:title>
        <c:numFmt formatCode="General" sourceLinked="1"/>
        <c:tickLblPos val="nextTo"/>
        <c:crossAx val="141868416"/>
        <c:crosses val="autoZero"/>
        <c:crossBetween val="between"/>
      </c:valAx>
    </c:plotArea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množství insulinu (ug) 
Graf porovnání hodnot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snížení hladiny cukru (%)</c:v>
          </c:tx>
          <c:spPr>
            <a:ln w="28575">
              <a:noFill/>
            </a:ln>
          </c:spPr>
          <c:xVal>
            <c:numRef>
              <c:f>'linreg_insulin (2)'!$A$13:$A$20</c:f>
              <c:numCache>
                <c:formatCode>General</c:formatCode>
                <c:ptCount val="8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</c:numCache>
            </c:numRef>
          </c:xVal>
          <c:yVal>
            <c:numRef>
              <c:f>'linreg_insulin (2)'!$B$13:$B$20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55</c:v>
                </c:pt>
                <c:pt idx="5">
                  <c:v>58</c:v>
                </c:pt>
                <c:pt idx="6">
                  <c:v>44</c:v>
                </c:pt>
                <c:pt idx="7">
                  <c:v>65</c:v>
                </c:pt>
              </c:numCache>
            </c:numRef>
          </c:yVal>
        </c:ser>
        <c:ser>
          <c:idx val="1"/>
          <c:order val="1"/>
          <c:tx>
            <c:v>Očekávané snížení hladiny cukru (%)</c:v>
          </c:tx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'linreg_insulin (2)'!$A$13:$A$20</c:f>
              <c:numCache>
                <c:formatCode>General</c:formatCode>
                <c:ptCount val="8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</c:numCache>
            </c:numRef>
          </c:xVal>
          <c:yVal>
            <c:numRef>
              <c:f>'linreg_insulin (2)'!$H$35:$H$42</c:f>
              <c:numCache>
                <c:formatCode>General</c:formatCode>
                <c:ptCount val="8"/>
                <c:pt idx="0">
                  <c:v>8.2499999999999964</c:v>
                </c:pt>
                <c:pt idx="1">
                  <c:v>16.321428571428569</c:v>
                </c:pt>
                <c:pt idx="2">
                  <c:v>24.392857142857139</c:v>
                </c:pt>
                <c:pt idx="3">
                  <c:v>32.464285714285708</c:v>
                </c:pt>
                <c:pt idx="4">
                  <c:v>40.535714285714285</c:v>
                </c:pt>
                <c:pt idx="5">
                  <c:v>48.607142857142854</c:v>
                </c:pt>
                <c:pt idx="6">
                  <c:v>56.678571428571423</c:v>
                </c:pt>
                <c:pt idx="7">
                  <c:v>64.75</c:v>
                </c:pt>
              </c:numCache>
            </c:numRef>
          </c:yVal>
        </c:ser>
        <c:axId val="90278912"/>
        <c:axId val="90449024"/>
      </c:scatterChart>
      <c:valAx>
        <c:axId val="9027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množství insulinu (ug)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449024"/>
        <c:crosses val="autoZero"/>
        <c:crossBetween val="midCat"/>
      </c:valAx>
      <c:valAx>
        <c:axId val="904490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snížení hladiny cukru (%)</a:t>
                </a:r>
              </a:p>
            </c:rich>
          </c:tx>
          <c:layout/>
        </c:title>
        <c:numFmt formatCode="General" sourceLinked="1"/>
        <c:tickLblPos val="nextTo"/>
        <c:crossAx val="9027891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'koncentrace (2)'!$B$1</c:f>
              <c:strCache>
                <c:ptCount val="1"/>
                <c:pt idx="0">
                  <c:v>signál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4264486169997981"/>
                  <c:y val="-0.21938534278959826"/>
                </c:manualLayout>
              </c:layout>
              <c:numFmt formatCode="General" sourceLinked="0"/>
            </c:trendlineLbl>
          </c:trendline>
          <c:xVal>
            <c:numRef>
              <c:f>'koncentrace (2)'!$A$2:$A$8</c:f>
              <c:numCache>
                <c:formatCode>0.0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'koncentrace (2)'!$B$2:$B$8</c:f>
              <c:numCache>
                <c:formatCode>0.000</c:formatCode>
                <c:ptCount val="7"/>
                <c:pt idx="0">
                  <c:v>0.19500000000000001</c:v>
                </c:pt>
                <c:pt idx="1">
                  <c:v>0.42499999999999999</c:v>
                </c:pt>
                <c:pt idx="2">
                  <c:v>0.56499999999999995</c:v>
                </c:pt>
                <c:pt idx="3">
                  <c:v>0.85099999999999998</c:v>
                </c:pt>
                <c:pt idx="4">
                  <c:v>1.1419999999999999</c:v>
                </c:pt>
                <c:pt idx="5">
                  <c:v>1.1983999999999999</c:v>
                </c:pt>
                <c:pt idx="6">
                  <c:v>1.53</c:v>
                </c:pt>
              </c:numCache>
            </c:numRef>
          </c:yVal>
        </c:ser>
        <c:axId val="90783104"/>
        <c:axId val="90793088"/>
      </c:scatterChart>
      <c:valAx>
        <c:axId val="90783104"/>
        <c:scaling>
          <c:orientation val="minMax"/>
        </c:scaling>
        <c:axPos val="b"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793088"/>
        <c:crosses val="autoZero"/>
        <c:crossBetween val="midCat"/>
      </c:valAx>
      <c:valAx>
        <c:axId val="90793088"/>
        <c:scaling>
          <c:orientation val="minMax"/>
        </c:scaling>
        <c:axPos val="l"/>
        <c:majorGridlines/>
        <c:numFmt formatCode="0.0" sourceLinked="0"/>
        <c:tickLblPos val="nextTo"/>
        <c:crossAx val="90783104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'koncentrace (2)'!$B$1</c:f>
              <c:strCache>
                <c:ptCount val="1"/>
                <c:pt idx="0">
                  <c:v>signál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backward val="1"/>
            <c:intercept val="0"/>
            <c:dispRSqr val="1"/>
            <c:dispEq val="1"/>
            <c:trendlineLbl>
              <c:layout>
                <c:manualLayout>
                  <c:x val="0.14264486169997981"/>
                  <c:y val="-0.21938534278959831"/>
                </c:manualLayout>
              </c:layout>
              <c:numFmt formatCode="General" sourceLinked="0"/>
            </c:trendlineLbl>
          </c:trendline>
          <c:xVal>
            <c:numRef>
              <c:f>'koncentrace (2)'!$A$2:$A$8</c:f>
              <c:numCache>
                <c:formatCode>0.0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'koncentrace (2)'!$B$2:$B$8</c:f>
              <c:numCache>
                <c:formatCode>0.000</c:formatCode>
                <c:ptCount val="7"/>
                <c:pt idx="0">
                  <c:v>0.19500000000000001</c:v>
                </c:pt>
                <c:pt idx="1">
                  <c:v>0.42499999999999999</c:v>
                </c:pt>
                <c:pt idx="2">
                  <c:v>0.56499999999999995</c:v>
                </c:pt>
                <c:pt idx="3">
                  <c:v>0.85099999999999998</c:v>
                </c:pt>
                <c:pt idx="4">
                  <c:v>1.1419999999999999</c:v>
                </c:pt>
                <c:pt idx="5">
                  <c:v>1.1983999999999999</c:v>
                </c:pt>
                <c:pt idx="6">
                  <c:v>1.53</c:v>
                </c:pt>
              </c:numCache>
            </c:numRef>
          </c:yVal>
        </c:ser>
        <c:axId val="90805376"/>
        <c:axId val="90806912"/>
      </c:scatterChart>
      <c:valAx>
        <c:axId val="90805376"/>
        <c:scaling>
          <c:orientation val="minMax"/>
        </c:scaling>
        <c:axPos val="b"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806912"/>
        <c:crosses val="autoZero"/>
        <c:crossBetween val="midCat"/>
      </c:valAx>
      <c:valAx>
        <c:axId val="90806912"/>
        <c:scaling>
          <c:orientation val="minMax"/>
        </c:scaling>
        <c:axPos val="l"/>
        <c:majorGridlines/>
        <c:numFmt formatCode="0.0" sourceLinked="0"/>
        <c:tickLblPos val="nextTo"/>
        <c:crossAx val="90805376"/>
        <c:crosses val="autoZero"/>
        <c:crossBetween val="midCat"/>
      </c:valAx>
      <c:spPr>
        <a:solidFill>
          <a:srgbClr val="F79646">
            <a:lumMod val="20000"/>
            <a:lumOff val="80000"/>
          </a:srgbClr>
        </a:solidFill>
      </c:spPr>
    </c:plotArea>
    <c:plotVisOnly val="1"/>
    <c:dispBlanksAs val="gap"/>
  </c:chart>
  <c:spPr>
    <a:solidFill>
      <a:schemeClr val="accent6">
        <a:lumMod val="20000"/>
        <a:lumOff val="80000"/>
      </a:schemeClr>
    </a:solidFill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Koncentrace Graf s rezidui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C00000"/>
            </a:solidFill>
            <a:ln w="28575">
              <a:noFill/>
            </a:ln>
          </c:spPr>
          <c:cat>
            <c:numRef>
              <c:f>'koncentrace (2)'!$A$2:$A$8</c:f>
              <c:numCache>
                <c:formatCode>0.0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'koncentrace (2)'!$C$61:$C$67</c:f>
              <c:numCache>
                <c:formatCode>General</c:formatCode>
                <c:ptCount val="7"/>
                <c:pt idx="0">
                  <c:v>7.8857142857141904E-3</c:v>
                </c:pt>
                <c:pt idx="1">
                  <c:v>1.8999999999999906E-2</c:v>
                </c:pt>
                <c:pt idx="2">
                  <c:v>-5.9885714285714431E-2</c:v>
                </c:pt>
                <c:pt idx="3">
                  <c:v>7.228571428571362E-3</c:v>
                </c:pt>
                <c:pt idx="4">
                  <c:v>7.9342857142857159E-2</c:v>
                </c:pt>
                <c:pt idx="5">
                  <c:v>-8.3142857142857185E-2</c:v>
                </c:pt>
                <c:pt idx="6">
                  <c:v>2.9571428571428582E-2</c:v>
                </c:pt>
              </c:numCache>
            </c:numRef>
          </c:val>
        </c:ser>
        <c:axId val="118946816"/>
        <c:axId val="116539776"/>
      </c:barChart>
      <c:catAx>
        <c:axId val="118946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Koncentrace</a:t>
                </a:r>
              </a:p>
            </c:rich>
          </c:tx>
          <c:layout/>
        </c:title>
        <c:numFmt formatCode="0.0" sourceLinked="1"/>
        <c:tickLblPos val="nextTo"/>
        <c:crossAx val="116539776"/>
        <c:crosses val="autoZero"/>
        <c:auto val="1"/>
        <c:lblAlgn val="ctr"/>
        <c:lblOffset val="100"/>
      </c:catAx>
      <c:valAx>
        <c:axId val="1165397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layout/>
        </c:title>
        <c:numFmt formatCode="General" sourceLinked="1"/>
        <c:tickLblPos val="nextTo"/>
        <c:crossAx val="118946816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Koncentrace Graf porovnání hodnot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signál</c:v>
          </c:tx>
          <c:spPr>
            <a:ln w="28575">
              <a:noFill/>
            </a:ln>
          </c:spPr>
          <c:xVal>
            <c:numRef>
              <c:f>'koncentrace (2)'!$A$2:$A$8</c:f>
              <c:numCache>
                <c:formatCode>0.0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'koncentrace (2)'!$B$2:$B$8</c:f>
              <c:numCache>
                <c:formatCode>0.000</c:formatCode>
                <c:ptCount val="7"/>
                <c:pt idx="0">
                  <c:v>0.19500000000000001</c:v>
                </c:pt>
                <c:pt idx="1">
                  <c:v>0.42499999999999999</c:v>
                </c:pt>
                <c:pt idx="2">
                  <c:v>0.56499999999999995</c:v>
                </c:pt>
                <c:pt idx="3">
                  <c:v>0.85099999999999998</c:v>
                </c:pt>
                <c:pt idx="4">
                  <c:v>1.1419999999999999</c:v>
                </c:pt>
                <c:pt idx="5">
                  <c:v>1.1983999999999999</c:v>
                </c:pt>
                <c:pt idx="6">
                  <c:v>1.53</c:v>
                </c:pt>
              </c:numCache>
            </c:numRef>
          </c:yVal>
        </c:ser>
        <c:ser>
          <c:idx val="1"/>
          <c:order val="1"/>
          <c:tx>
            <c:v>Očekávané signál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'koncentrace (2)'!$A$2:$A$8</c:f>
              <c:numCache>
                <c:formatCode>0.0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'koncentrace (2)'!$B$61:$B$67</c:f>
              <c:numCache>
                <c:formatCode>General</c:formatCode>
                <c:ptCount val="7"/>
                <c:pt idx="0">
                  <c:v>0.18711428571428582</c:v>
                </c:pt>
                <c:pt idx="1">
                  <c:v>0.40600000000000008</c:v>
                </c:pt>
                <c:pt idx="2">
                  <c:v>0.62488571428571438</c:v>
                </c:pt>
                <c:pt idx="3">
                  <c:v>0.84377142857142862</c:v>
                </c:pt>
                <c:pt idx="4">
                  <c:v>1.0626571428571427</c:v>
                </c:pt>
                <c:pt idx="5">
                  <c:v>1.2815428571428571</c:v>
                </c:pt>
                <c:pt idx="6">
                  <c:v>1.5004285714285714</c:v>
                </c:pt>
              </c:numCache>
            </c:numRef>
          </c:yVal>
        </c:ser>
        <c:axId val="90815872"/>
        <c:axId val="90814336"/>
      </c:scatterChart>
      <c:valAx>
        <c:axId val="9081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Koncentrace</a:t>
                </a:r>
              </a:p>
            </c:rich>
          </c:tx>
          <c:layout/>
        </c:title>
        <c:numFmt formatCode="0.0" sourceLinked="1"/>
        <c:tickLblPos val="nextTo"/>
        <c:crossAx val="90814336"/>
        <c:crosses val="autoZero"/>
        <c:crossBetween val="midCat"/>
      </c:valAx>
      <c:valAx>
        <c:axId val="908143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signál</a:t>
                </a:r>
              </a:p>
            </c:rich>
          </c:tx>
          <c:layout>
            <c:manualLayout>
              <c:xMode val="edge"/>
              <c:yMode val="edge"/>
              <c:x val="3.4722222222222224E-2"/>
              <c:y val="0.30385955252096986"/>
            </c:manualLayout>
          </c:layout>
        </c:title>
        <c:numFmt formatCode="0.0" sourceLinked="0"/>
        <c:tickLblPos val="nextTo"/>
        <c:crossAx val="908158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</xdr:row>
      <xdr:rowOff>76200</xdr:rowOff>
    </xdr:from>
    <xdr:to>
      <xdr:col>10</xdr:col>
      <xdr:colOff>352425</xdr:colOff>
      <xdr:row>6</xdr:row>
      <xdr:rowOff>28575</xdr:rowOff>
    </xdr:to>
    <xdr:pic>
      <xdr:nvPicPr>
        <xdr:cNvPr id="2099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025" y="238125"/>
          <a:ext cx="3038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</xdr:row>
      <xdr:rowOff>76200</xdr:rowOff>
    </xdr:from>
    <xdr:to>
      <xdr:col>10</xdr:col>
      <xdr:colOff>352425</xdr:colOff>
      <xdr:row>6</xdr:row>
      <xdr:rowOff>28575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5" y="238125"/>
          <a:ext cx="3038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5</xdr:row>
      <xdr:rowOff>66675</xdr:rowOff>
    </xdr:from>
    <xdr:to>
      <xdr:col>16</xdr:col>
      <xdr:colOff>476250</xdr:colOff>
      <xdr:row>7</xdr:row>
      <xdr:rowOff>323850</xdr:rowOff>
    </xdr:to>
    <xdr:pic>
      <xdr:nvPicPr>
        <xdr:cNvPr id="554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1009650"/>
          <a:ext cx="27241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133350</xdr:colOff>
      <xdr:row>12</xdr:row>
      <xdr:rowOff>85725</xdr:rowOff>
    </xdr:from>
    <xdr:to>
      <xdr:col>18</xdr:col>
      <xdr:colOff>57150</xdr:colOff>
      <xdr:row>33</xdr:row>
      <xdr:rowOff>66675</xdr:rowOff>
    </xdr:to>
    <xdr:pic>
      <xdr:nvPicPr>
        <xdr:cNvPr id="554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96175" y="3190875"/>
          <a:ext cx="3581400" cy="338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5</xdr:row>
      <xdr:rowOff>66675</xdr:rowOff>
    </xdr:from>
    <xdr:to>
      <xdr:col>16</xdr:col>
      <xdr:colOff>476250</xdr:colOff>
      <xdr:row>7</xdr:row>
      <xdr:rowOff>323850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2790825"/>
          <a:ext cx="27241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142875</xdr:colOff>
      <xdr:row>12</xdr:row>
      <xdr:rowOff>95250</xdr:rowOff>
    </xdr:from>
    <xdr:to>
      <xdr:col>18</xdr:col>
      <xdr:colOff>66675</xdr:colOff>
      <xdr:row>33</xdr:row>
      <xdr:rowOff>76200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3200400"/>
          <a:ext cx="3581400" cy="338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228600</xdr:colOff>
      <xdr:row>10</xdr:row>
      <xdr:rowOff>28575</xdr:rowOff>
    </xdr:from>
    <xdr:to>
      <xdr:col>15</xdr:col>
      <xdr:colOff>171450</xdr:colOff>
      <xdr:row>31</xdr:row>
      <xdr:rowOff>152400</xdr:rowOff>
    </xdr:to>
    <xdr:cxnSp macro="">
      <xdr:nvCxnSpPr>
        <xdr:cNvPr id="6" name="Přímá spojovací šipka 5"/>
        <xdr:cNvCxnSpPr/>
      </xdr:nvCxnSpPr>
      <xdr:spPr>
        <a:xfrm flipV="1">
          <a:off x="8201025" y="2809875"/>
          <a:ext cx="1162050" cy="3524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2</xdr:row>
      <xdr:rowOff>85725</xdr:rowOff>
    </xdr:from>
    <xdr:to>
      <xdr:col>11</xdr:col>
      <xdr:colOff>0</xdr:colOff>
      <xdr:row>5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093" b="53846"/>
        <a:stretch>
          <a:fillRect/>
        </a:stretch>
      </xdr:blipFill>
      <xdr:spPr bwMode="auto">
        <a:xfrm>
          <a:off x="1571625" y="466725"/>
          <a:ext cx="6038850" cy="571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24</xdr:row>
      <xdr:rowOff>57150</xdr:rowOff>
    </xdr:from>
    <xdr:to>
      <xdr:col>3</xdr:col>
      <xdr:colOff>123825</xdr:colOff>
      <xdr:row>28</xdr:row>
      <xdr:rowOff>28575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819650"/>
          <a:ext cx="17907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</xdr:row>
      <xdr:rowOff>133350</xdr:rowOff>
    </xdr:from>
    <xdr:to>
      <xdr:col>9</xdr:col>
      <xdr:colOff>542925</xdr:colOff>
      <xdr:row>4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093" b="56154"/>
        <a:stretch>
          <a:fillRect/>
        </a:stretch>
      </xdr:blipFill>
      <xdr:spPr bwMode="auto">
        <a:xfrm>
          <a:off x="1533525" y="333375"/>
          <a:ext cx="6038850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619125</xdr:colOff>
      <xdr:row>0</xdr:row>
      <xdr:rowOff>152400</xdr:rowOff>
    </xdr:from>
    <xdr:to>
      <xdr:col>15</xdr:col>
      <xdr:colOff>371475</xdr:colOff>
      <xdr:row>9</xdr:row>
      <xdr:rowOff>123825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76200</xdr:rowOff>
    </xdr:from>
    <xdr:to>
      <xdr:col>9</xdr:col>
      <xdr:colOff>209550</xdr:colOff>
      <xdr:row>8</xdr:row>
      <xdr:rowOff>133350</xdr:rowOff>
    </xdr:to>
    <xdr:pic>
      <xdr:nvPicPr>
        <xdr:cNvPr id="840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238125"/>
          <a:ext cx="4257675" cy="1457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38100</xdr:rowOff>
    </xdr:from>
    <xdr:to>
      <xdr:col>7</xdr:col>
      <xdr:colOff>600075</xdr:colOff>
      <xdr:row>30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228600</xdr:colOff>
      <xdr:row>1</xdr:row>
      <xdr:rowOff>76200</xdr:rowOff>
    </xdr:from>
    <xdr:to>
      <xdr:col>9</xdr:col>
      <xdr:colOff>219075</xdr:colOff>
      <xdr:row>8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0" y="238125"/>
          <a:ext cx="4257675" cy="1457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228600</xdr:rowOff>
    </xdr:from>
    <xdr:to>
      <xdr:col>8</xdr:col>
      <xdr:colOff>352425</xdr:colOff>
      <xdr:row>0</xdr:row>
      <xdr:rowOff>2362200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36</xdr:row>
      <xdr:rowOff>76200</xdr:rowOff>
    </xdr:from>
    <xdr:to>
      <xdr:col>5</xdr:col>
      <xdr:colOff>285750</xdr:colOff>
      <xdr:row>54</xdr:row>
      <xdr:rowOff>142875</xdr:rowOff>
    </xdr:to>
    <xdr:graphicFrame macro="">
      <xdr:nvGraphicFramePr>
        <xdr:cNvPr id="3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20</xdr:row>
      <xdr:rowOff>104775</xdr:rowOff>
    </xdr:from>
    <xdr:to>
      <xdr:col>5</xdr:col>
      <xdr:colOff>428625</xdr:colOff>
      <xdr:row>35</xdr:row>
      <xdr:rowOff>152400</xdr:rowOff>
    </xdr:to>
    <xdr:graphicFrame macro="">
      <xdr:nvGraphicFramePr>
        <xdr:cNvPr id="4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209550</xdr:colOff>
      <xdr:row>7</xdr:row>
      <xdr:rowOff>95250</xdr:rowOff>
    </xdr:from>
    <xdr:to>
      <xdr:col>22</xdr:col>
      <xdr:colOff>400050</xdr:colOff>
      <xdr:row>19</xdr:row>
      <xdr:rowOff>9525</xdr:rowOff>
    </xdr:to>
    <xdr:pic>
      <xdr:nvPicPr>
        <xdr:cNvPr id="5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72775" y="3495675"/>
          <a:ext cx="4457700" cy="1876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209550</xdr:colOff>
      <xdr:row>19</xdr:row>
      <xdr:rowOff>0</xdr:rowOff>
    </xdr:from>
    <xdr:to>
      <xdr:col>22</xdr:col>
      <xdr:colOff>295275</xdr:colOff>
      <xdr:row>48</xdr:row>
      <xdr:rowOff>19050</xdr:rowOff>
    </xdr:to>
    <xdr:pic>
      <xdr:nvPicPr>
        <xdr:cNvPr id="6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72775" y="5362575"/>
          <a:ext cx="4352925" cy="477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180975</xdr:colOff>
      <xdr:row>29</xdr:row>
      <xdr:rowOff>38100</xdr:rowOff>
    </xdr:from>
    <xdr:to>
      <xdr:col>15</xdr:col>
      <xdr:colOff>95250</xdr:colOff>
      <xdr:row>50</xdr:row>
      <xdr:rowOff>142875</xdr:rowOff>
    </xdr:to>
    <xdr:pic>
      <xdr:nvPicPr>
        <xdr:cNvPr id="229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10375" y="7058025"/>
          <a:ext cx="3848100" cy="3524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17</xdr:row>
      <xdr:rowOff>66675</xdr:rowOff>
    </xdr:from>
    <xdr:to>
      <xdr:col>4</xdr:col>
      <xdr:colOff>533400</xdr:colOff>
      <xdr:row>34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4</xdr:row>
      <xdr:rowOff>152400</xdr:rowOff>
    </xdr:from>
    <xdr:to>
      <xdr:col>12</xdr:col>
      <xdr:colOff>504825</xdr:colOff>
      <xdr:row>21</xdr:row>
      <xdr:rowOff>85725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36</xdr:row>
      <xdr:rowOff>1</xdr:rowOff>
    </xdr:from>
    <xdr:to>
      <xdr:col>15</xdr:col>
      <xdr:colOff>0</xdr:colOff>
      <xdr:row>49</xdr:row>
      <xdr:rowOff>9525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</xdr:colOff>
      <xdr:row>49</xdr:row>
      <xdr:rowOff>66675</xdr:rowOff>
    </xdr:from>
    <xdr:to>
      <xdr:col>15</xdr:col>
      <xdr:colOff>28575</xdr:colOff>
      <xdr:row>66</xdr:row>
      <xdr:rowOff>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_da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korelace4+spearman"/>
      <sheetName val="korelace_testy (2)"/>
      <sheetName val="felicia (2)"/>
      <sheetName val="linreg_insulin (2)"/>
      <sheetName val="List5"/>
      <sheetName val="List6"/>
      <sheetName val="dú (7)"/>
    </sheetNames>
    <sheetDataSet>
      <sheetData sheetId="0" refreshError="1"/>
      <sheetData sheetId="1" refreshError="1"/>
      <sheetData sheetId="2">
        <row r="2">
          <cell r="B2" t="str">
            <v xml:space="preserve">Test2 </v>
          </cell>
        </row>
        <row r="3">
          <cell r="A3">
            <v>80</v>
          </cell>
          <cell r="B3">
            <v>65</v>
          </cell>
        </row>
        <row r="4">
          <cell r="A4">
            <v>50</v>
          </cell>
          <cell r="B4">
            <v>60</v>
          </cell>
        </row>
        <row r="5">
          <cell r="A5">
            <v>36</v>
          </cell>
          <cell r="B5">
            <v>35</v>
          </cell>
        </row>
        <row r="6">
          <cell r="A6">
            <v>58</v>
          </cell>
          <cell r="B6">
            <v>39</v>
          </cell>
        </row>
        <row r="7">
          <cell r="A7">
            <v>72</v>
          </cell>
          <cell r="B7">
            <v>48</v>
          </cell>
        </row>
        <row r="8">
          <cell r="A8">
            <v>60</v>
          </cell>
          <cell r="B8">
            <v>44</v>
          </cell>
        </row>
        <row r="9">
          <cell r="A9">
            <v>56</v>
          </cell>
          <cell r="B9">
            <v>48</v>
          </cell>
        </row>
        <row r="10">
          <cell r="A10">
            <v>68</v>
          </cell>
          <cell r="B10">
            <v>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vic.1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mas Ditrich" refreshedDate="39754.812027083331" createdVersion="1" refreshedVersion="3" recordCount="75" upgradeOnRefresh="1">
  <cacheSource type="worksheet">
    <worksheetSource ref="A1:B76" sheet="kntgtab.učitelé (2)" r:id="rId2"/>
  </cacheSource>
  <cacheFields count="2">
    <cacheField name="pohlaví" numFmtId="0">
      <sharedItems count="2">
        <s v="chlapec"/>
        <s v="divka"/>
      </sharedItems>
    </cacheField>
    <cacheField name="předmět" numFmtId="0">
      <sharedItems count="4">
        <s v="Tv"/>
        <s v="Bi"/>
        <s v="M"/>
        <s v="D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4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C4:H8" firstHeaderRow="1" firstDataRow="2" firstDataCol="1"/>
  <pivotFields count="2">
    <pivotField axis="axisRow" compact="0" outline="0" subtotalTop="0" showAll="0" includeNewItemsInFilter="1">
      <items count="3">
        <item x="1"/>
        <item x="0"/>
        <item t="default"/>
      </items>
    </pivotField>
    <pivotField axis="axisCol" dataField="1" compact="0" outline="0" subtotalTop="0" showAll="0" includeNewItemsInFilter="1">
      <items count="5">
        <item x="1"/>
        <item x="3"/>
        <item x="2"/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Počet z předmět" fld="1" subtotal="count" baseField="0" baseItem="0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6"/>
  <sheetViews>
    <sheetView workbookViewId="0"/>
  </sheetViews>
  <sheetFormatPr defaultRowHeight="12.75"/>
  <cols>
    <col min="1" max="16384" width="9.140625" style="43"/>
  </cols>
  <sheetData>
    <row r="1" spans="1:2">
      <c r="A1" s="62" t="s">
        <v>48</v>
      </c>
      <c r="B1" s="62" t="s">
        <v>47</v>
      </c>
    </row>
    <row r="2" spans="1:2">
      <c r="A2" s="43" t="s">
        <v>46</v>
      </c>
      <c r="B2" s="43" t="s">
        <v>45</v>
      </c>
    </row>
    <row r="3" spans="1:2">
      <c r="A3" s="43" t="s">
        <v>46</v>
      </c>
      <c r="B3" s="43" t="s">
        <v>45</v>
      </c>
    </row>
    <row r="4" spans="1:2">
      <c r="A4" s="43" t="s">
        <v>46</v>
      </c>
      <c r="B4" s="43" t="s">
        <v>45</v>
      </c>
    </row>
    <row r="5" spans="1:2">
      <c r="A5" s="43" t="s">
        <v>46</v>
      </c>
      <c r="B5" s="43" t="s">
        <v>45</v>
      </c>
    </row>
    <row r="6" spans="1:2">
      <c r="A6" s="43" t="s">
        <v>46</v>
      </c>
      <c r="B6" s="43" t="s">
        <v>45</v>
      </c>
    </row>
    <row r="7" spans="1:2">
      <c r="A7" s="43" t="s">
        <v>46</v>
      </c>
      <c r="B7" s="43" t="s">
        <v>45</v>
      </c>
    </row>
    <row r="8" spans="1:2">
      <c r="A8" s="43" t="s">
        <v>46</v>
      </c>
      <c r="B8" s="43" t="s">
        <v>45</v>
      </c>
    </row>
    <row r="9" spans="1:2">
      <c r="A9" s="43" t="s">
        <v>46</v>
      </c>
      <c r="B9" s="43" t="s">
        <v>44</v>
      </c>
    </row>
    <row r="10" spans="1:2">
      <c r="A10" s="43" t="s">
        <v>46</v>
      </c>
      <c r="B10" s="43" t="s">
        <v>44</v>
      </c>
    </row>
    <row r="11" spans="1:2">
      <c r="A11" s="43" t="s">
        <v>46</v>
      </c>
      <c r="B11" s="43" t="s">
        <v>44</v>
      </c>
    </row>
    <row r="12" spans="1:2">
      <c r="A12" s="43" t="s">
        <v>46</v>
      </c>
      <c r="B12" s="43" t="s">
        <v>44</v>
      </c>
    </row>
    <row r="13" spans="1:2">
      <c r="A13" s="43" t="s">
        <v>46</v>
      </c>
      <c r="B13" s="43" t="s">
        <v>43</v>
      </c>
    </row>
    <row r="14" spans="1:2">
      <c r="A14" s="43" t="s">
        <v>46</v>
      </c>
      <c r="B14" s="43" t="s">
        <v>43</v>
      </c>
    </row>
    <row r="15" spans="1:2">
      <c r="A15" s="43" t="s">
        <v>46</v>
      </c>
      <c r="B15" s="43" t="s">
        <v>43</v>
      </c>
    </row>
    <row r="16" spans="1:2">
      <c r="A16" s="43" t="s">
        <v>46</v>
      </c>
      <c r="B16" s="43" t="s">
        <v>43</v>
      </c>
    </row>
    <row r="17" spans="1:2">
      <c r="A17" s="43" t="s">
        <v>46</v>
      </c>
      <c r="B17" s="43" t="s">
        <v>43</v>
      </c>
    </row>
    <row r="18" spans="1:2">
      <c r="A18" s="43" t="s">
        <v>46</v>
      </c>
      <c r="B18" s="43" t="s">
        <v>43</v>
      </c>
    </row>
    <row r="19" spans="1:2">
      <c r="A19" s="43" t="s">
        <v>46</v>
      </c>
      <c r="B19" s="43" t="s">
        <v>43</v>
      </c>
    </row>
    <row r="20" spans="1:2">
      <c r="A20" s="43" t="s">
        <v>46</v>
      </c>
      <c r="B20" s="43" t="s">
        <v>43</v>
      </c>
    </row>
    <row r="21" spans="1:2">
      <c r="A21" s="43" t="s">
        <v>46</v>
      </c>
      <c r="B21" s="43" t="s">
        <v>43</v>
      </c>
    </row>
    <row r="22" spans="1:2">
      <c r="A22" s="43" t="s">
        <v>46</v>
      </c>
      <c r="B22" s="43" t="s">
        <v>43</v>
      </c>
    </row>
    <row r="23" spans="1:2">
      <c r="A23" s="43" t="s">
        <v>46</v>
      </c>
      <c r="B23" s="43" t="s">
        <v>43</v>
      </c>
    </row>
    <row r="24" spans="1:2">
      <c r="A24" s="43" t="s">
        <v>46</v>
      </c>
      <c r="B24" s="43" t="s">
        <v>0</v>
      </c>
    </row>
    <row r="25" spans="1:2">
      <c r="A25" s="43" t="s">
        <v>46</v>
      </c>
      <c r="B25" s="43" t="s">
        <v>0</v>
      </c>
    </row>
    <row r="26" spans="1:2">
      <c r="A26" s="43" t="s">
        <v>46</v>
      </c>
      <c r="B26" s="43" t="s">
        <v>0</v>
      </c>
    </row>
    <row r="27" spans="1:2">
      <c r="A27" s="43" t="s">
        <v>46</v>
      </c>
      <c r="B27" s="43" t="s">
        <v>0</v>
      </c>
    </row>
    <row r="28" spans="1:2">
      <c r="A28" s="43" t="s">
        <v>46</v>
      </c>
      <c r="B28" s="43" t="s">
        <v>0</v>
      </c>
    </row>
    <row r="29" spans="1:2">
      <c r="A29" s="43" t="s">
        <v>46</v>
      </c>
      <c r="B29" s="43" t="s">
        <v>0</v>
      </c>
    </row>
    <row r="30" spans="1:2">
      <c r="A30" s="43" t="s">
        <v>46</v>
      </c>
      <c r="B30" s="43" t="s">
        <v>0</v>
      </c>
    </row>
    <row r="31" spans="1:2">
      <c r="A31" s="43" t="s">
        <v>46</v>
      </c>
      <c r="B31" s="43" t="s">
        <v>0</v>
      </c>
    </row>
    <row r="32" spans="1:2">
      <c r="A32" s="43" t="s">
        <v>42</v>
      </c>
      <c r="B32" s="43" t="s">
        <v>45</v>
      </c>
    </row>
    <row r="33" spans="1:2">
      <c r="A33" s="43" t="s">
        <v>42</v>
      </c>
      <c r="B33" s="43" t="s">
        <v>45</v>
      </c>
    </row>
    <row r="34" spans="1:2">
      <c r="A34" s="43" t="s">
        <v>42</v>
      </c>
      <c r="B34" s="43" t="s">
        <v>45</v>
      </c>
    </row>
    <row r="35" spans="1:2">
      <c r="A35" s="43" t="s">
        <v>42</v>
      </c>
      <c r="B35" s="43" t="s">
        <v>45</v>
      </c>
    </row>
    <row r="36" spans="1:2">
      <c r="A36" s="43" t="s">
        <v>42</v>
      </c>
      <c r="B36" s="43" t="s">
        <v>45</v>
      </c>
    </row>
    <row r="37" spans="1:2">
      <c r="A37" s="43" t="s">
        <v>42</v>
      </c>
      <c r="B37" s="43" t="s">
        <v>45</v>
      </c>
    </row>
    <row r="38" spans="1:2">
      <c r="A38" s="43" t="s">
        <v>42</v>
      </c>
      <c r="B38" s="43" t="s">
        <v>45</v>
      </c>
    </row>
    <row r="39" spans="1:2">
      <c r="A39" s="43" t="s">
        <v>42</v>
      </c>
      <c r="B39" s="43" t="s">
        <v>45</v>
      </c>
    </row>
    <row r="40" spans="1:2">
      <c r="A40" s="43" t="s">
        <v>42</v>
      </c>
      <c r="B40" s="43" t="s">
        <v>45</v>
      </c>
    </row>
    <row r="41" spans="1:2">
      <c r="A41" s="43" t="s">
        <v>42</v>
      </c>
      <c r="B41" s="43" t="s">
        <v>44</v>
      </c>
    </row>
    <row r="42" spans="1:2">
      <c r="A42" s="43" t="s">
        <v>42</v>
      </c>
      <c r="B42" s="43" t="s">
        <v>44</v>
      </c>
    </row>
    <row r="43" spans="1:2">
      <c r="A43" s="43" t="s">
        <v>42</v>
      </c>
      <c r="B43" s="43" t="s">
        <v>44</v>
      </c>
    </row>
    <row r="44" spans="1:2">
      <c r="A44" s="43" t="s">
        <v>42</v>
      </c>
      <c r="B44" s="43" t="s">
        <v>44</v>
      </c>
    </row>
    <row r="45" spans="1:2">
      <c r="A45" s="43" t="s">
        <v>42</v>
      </c>
      <c r="B45" s="43" t="s">
        <v>44</v>
      </c>
    </row>
    <row r="46" spans="1:2">
      <c r="A46" s="43" t="s">
        <v>42</v>
      </c>
      <c r="B46" s="43" t="s">
        <v>44</v>
      </c>
    </row>
    <row r="47" spans="1:2">
      <c r="A47" s="43" t="s">
        <v>42</v>
      </c>
      <c r="B47" s="43" t="s">
        <v>44</v>
      </c>
    </row>
    <row r="48" spans="1:2">
      <c r="A48" s="43" t="s">
        <v>42</v>
      </c>
      <c r="B48" s="43" t="s">
        <v>44</v>
      </c>
    </row>
    <row r="49" spans="1:2">
      <c r="A49" s="43" t="s">
        <v>42</v>
      </c>
      <c r="B49" s="43" t="s">
        <v>44</v>
      </c>
    </row>
    <row r="50" spans="1:2">
      <c r="A50" s="43" t="s">
        <v>42</v>
      </c>
      <c r="B50" s="43" t="s">
        <v>44</v>
      </c>
    </row>
    <row r="51" spans="1:2">
      <c r="A51" s="43" t="s">
        <v>42</v>
      </c>
      <c r="B51" s="43" t="s">
        <v>44</v>
      </c>
    </row>
    <row r="52" spans="1:2">
      <c r="A52" s="43" t="s">
        <v>42</v>
      </c>
      <c r="B52" s="43" t="s">
        <v>44</v>
      </c>
    </row>
    <row r="53" spans="1:2">
      <c r="A53" s="43" t="s">
        <v>42</v>
      </c>
      <c r="B53" s="43" t="s">
        <v>44</v>
      </c>
    </row>
    <row r="54" spans="1:2">
      <c r="A54" s="43" t="s">
        <v>42</v>
      </c>
      <c r="B54" s="43" t="s">
        <v>44</v>
      </c>
    </row>
    <row r="55" spans="1:2">
      <c r="A55" s="43" t="s">
        <v>42</v>
      </c>
      <c r="B55" s="43" t="s">
        <v>44</v>
      </c>
    </row>
    <row r="56" spans="1:2">
      <c r="A56" s="43" t="s">
        <v>42</v>
      </c>
      <c r="B56" s="43" t="s">
        <v>44</v>
      </c>
    </row>
    <row r="57" spans="1:2">
      <c r="A57" s="43" t="s">
        <v>42</v>
      </c>
      <c r="B57" s="43" t="s">
        <v>43</v>
      </c>
    </row>
    <row r="58" spans="1:2">
      <c r="A58" s="43" t="s">
        <v>42</v>
      </c>
      <c r="B58" s="43" t="s">
        <v>43</v>
      </c>
    </row>
    <row r="59" spans="1:2">
      <c r="A59" s="43" t="s">
        <v>42</v>
      </c>
      <c r="B59" s="43" t="s">
        <v>43</v>
      </c>
    </row>
    <row r="60" spans="1:2">
      <c r="A60" s="43" t="s">
        <v>42</v>
      </c>
      <c r="B60" s="43" t="s">
        <v>43</v>
      </c>
    </row>
    <row r="61" spans="1:2">
      <c r="A61" s="43" t="s">
        <v>42</v>
      </c>
      <c r="B61" s="43" t="s">
        <v>43</v>
      </c>
    </row>
    <row r="62" spans="1:2">
      <c r="A62" s="43" t="s">
        <v>42</v>
      </c>
      <c r="B62" s="43" t="s">
        <v>43</v>
      </c>
    </row>
    <row r="63" spans="1:2">
      <c r="A63" s="43" t="s">
        <v>42</v>
      </c>
      <c r="B63" s="43" t="s">
        <v>43</v>
      </c>
    </row>
    <row r="64" spans="1:2">
      <c r="A64" s="43" t="s">
        <v>42</v>
      </c>
      <c r="B64" s="43" t="s">
        <v>43</v>
      </c>
    </row>
    <row r="65" spans="1:2">
      <c r="A65" s="43" t="s">
        <v>42</v>
      </c>
      <c r="B65" s="43" t="s">
        <v>43</v>
      </c>
    </row>
    <row r="66" spans="1:2">
      <c r="A66" s="43" t="s">
        <v>42</v>
      </c>
      <c r="B66" s="43" t="s">
        <v>0</v>
      </c>
    </row>
    <row r="67" spans="1:2">
      <c r="A67" s="43" t="s">
        <v>42</v>
      </c>
      <c r="B67" s="43" t="s">
        <v>0</v>
      </c>
    </row>
    <row r="68" spans="1:2">
      <c r="A68" s="43" t="s">
        <v>42</v>
      </c>
      <c r="B68" s="43" t="s">
        <v>0</v>
      </c>
    </row>
    <row r="69" spans="1:2">
      <c r="A69" s="43" t="s">
        <v>42</v>
      </c>
      <c r="B69" s="43" t="s">
        <v>0</v>
      </c>
    </row>
    <row r="70" spans="1:2">
      <c r="A70" s="43" t="s">
        <v>42</v>
      </c>
      <c r="B70" s="43" t="s">
        <v>0</v>
      </c>
    </row>
    <row r="71" spans="1:2">
      <c r="A71" s="43" t="s">
        <v>42</v>
      </c>
      <c r="B71" s="43" t="s">
        <v>0</v>
      </c>
    </row>
    <row r="72" spans="1:2">
      <c r="A72" s="43" t="s">
        <v>42</v>
      </c>
      <c r="B72" s="43" t="s">
        <v>0</v>
      </c>
    </row>
    <row r="73" spans="1:2">
      <c r="A73" s="43" t="s">
        <v>42</v>
      </c>
      <c r="B73" s="43" t="s">
        <v>0</v>
      </c>
    </row>
    <row r="74" spans="1:2">
      <c r="A74" s="43" t="s">
        <v>42</v>
      </c>
      <c r="B74" s="43" t="s">
        <v>0</v>
      </c>
    </row>
    <row r="75" spans="1:2">
      <c r="A75" s="43" t="s">
        <v>42</v>
      </c>
      <c r="B75" s="43" t="s">
        <v>0</v>
      </c>
    </row>
    <row r="76" spans="1:2">
      <c r="A76" s="43" t="s">
        <v>42</v>
      </c>
      <c r="B76" s="43" t="s">
        <v>0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6"/>
  <sheetViews>
    <sheetView workbookViewId="0"/>
  </sheetViews>
  <sheetFormatPr defaultRowHeight="12.75"/>
  <cols>
    <col min="1" max="2" width="9.140625" style="43"/>
    <col min="3" max="3" width="16" style="43" customWidth="1"/>
    <col min="4" max="4" width="11.42578125" style="43" customWidth="1"/>
    <col min="5" max="7" width="9.85546875" style="43" customWidth="1"/>
    <col min="8" max="8" width="13.7109375" style="43" bestFit="1" customWidth="1"/>
    <col min="9" max="16384" width="9.140625" style="43"/>
  </cols>
  <sheetData>
    <row r="1" spans="1:11">
      <c r="A1" s="43" t="s">
        <v>48</v>
      </c>
      <c r="B1" s="43" t="s">
        <v>47</v>
      </c>
      <c r="J1" s="96"/>
      <c r="K1" s="96"/>
    </row>
    <row r="2" spans="1:11">
      <c r="A2" s="43" t="s">
        <v>46</v>
      </c>
      <c r="B2" s="43" t="s">
        <v>45</v>
      </c>
      <c r="J2" s="96"/>
      <c r="K2" s="96"/>
    </row>
    <row r="3" spans="1:11">
      <c r="A3" s="43" t="s">
        <v>46</v>
      </c>
      <c r="B3" s="43" t="s">
        <v>45</v>
      </c>
      <c r="J3" s="96"/>
      <c r="K3" s="96"/>
    </row>
    <row r="4" spans="1:11">
      <c r="A4" s="43" t="s">
        <v>46</v>
      </c>
      <c r="B4" s="43" t="s">
        <v>45</v>
      </c>
      <c r="C4" s="99" t="s">
        <v>52</v>
      </c>
      <c r="D4" s="99" t="s">
        <v>47</v>
      </c>
      <c r="E4" s="101"/>
      <c r="F4" s="101"/>
      <c r="G4" s="101"/>
      <c r="H4" s="100"/>
      <c r="J4" s="96"/>
      <c r="K4" s="96"/>
    </row>
    <row r="5" spans="1:11">
      <c r="A5" s="43" t="s">
        <v>46</v>
      </c>
      <c r="B5" s="43" t="s">
        <v>45</v>
      </c>
      <c r="C5" s="99" t="s">
        <v>48</v>
      </c>
      <c r="D5" s="95" t="s">
        <v>44</v>
      </c>
      <c r="E5" s="98" t="s">
        <v>0</v>
      </c>
      <c r="F5" s="98" t="s">
        <v>43</v>
      </c>
      <c r="G5" s="98" t="s">
        <v>45</v>
      </c>
      <c r="H5" s="97" t="s">
        <v>49</v>
      </c>
      <c r="J5" s="96"/>
      <c r="K5" s="96"/>
    </row>
    <row r="6" spans="1:11">
      <c r="A6" s="43" t="s">
        <v>46</v>
      </c>
      <c r="B6" s="43" t="s">
        <v>45</v>
      </c>
      <c r="C6" s="95" t="s">
        <v>42</v>
      </c>
      <c r="D6" s="94">
        <v>16</v>
      </c>
      <c r="E6" s="93">
        <v>11</v>
      </c>
      <c r="F6" s="93">
        <v>9</v>
      </c>
      <c r="G6" s="93">
        <v>9</v>
      </c>
      <c r="H6" s="92">
        <v>45</v>
      </c>
      <c r="J6" s="83"/>
      <c r="K6" s="83"/>
    </row>
    <row r="7" spans="1:11">
      <c r="A7" s="43" t="s">
        <v>46</v>
      </c>
      <c r="B7" s="43" t="s">
        <v>45</v>
      </c>
      <c r="C7" s="91" t="s">
        <v>46</v>
      </c>
      <c r="D7" s="90">
        <v>4</v>
      </c>
      <c r="E7" s="89">
        <v>8</v>
      </c>
      <c r="F7" s="89">
        <v>11</v>
      </c>
      <c r="G7" s="89">
        <v>7</v>
      </c>
      <c r="H7" s="88">
        <v>30</v>
      </c>
      <c r="J7" s="83"/>
      <c r="K7" s="83"/>
    </row>
    <row r="8" spans="1:11">
      <c r="A8" s="43" t="s">
        <v>46</v>
      </c>
      <c r="B8" s="43" t="s">
        <v>45</v>
      </c>
      <c r="C8" s="87" t="s">
        <v>49</v>
      </c>
      <c r="D8" s="86">
        <v>20</v>
      </c>
      <c r="E8" s="85">
        <v>19</v>
      </c>
      <c r="F8" s="85">
        <v>20</v>
      </c>
      <c r="G8" s="85">
        <v>16</v>
      </c>
      <c r="H8" s="84">
        <v>75</v>
      </c>
      <c r="J8" s="83"/>
      <c r="K8" s="83"/>
    </row>
    <row r="9" spans="1:11">
      <c r="A9" s="43" t="s">
        <v>46</v>
      </c>
      <c r="B9" s="43" t="s">
        <v>44</v>
      </c>
      <c r="C9" s="44"/>
      <c r="D9" s="44"/>
      <c r="E9" s="44"/>
      <c r="F9" s="44"/>
      <c r="G9" s="44"/>
      <c r="H9" s="44"/>
      <c r="J9" s="73"/>
    </row>
    <row r="10" spans="1:11">
      <c r="A10" s="43" t="s">
        <v>46</v>
      </c>
      <c r="B10" s="43" t="s">
        <v>44</v>
      </c>
    </row>
    <row r="11" spans="1:11">
      <c r="A11" s="43" t="s">
        <v>46</v>
      </c>
      <c r="B11" s="43" t="s">
        <v>44</v>
      </c>
    </row>
    <row r="12" spans="1:11">
      <c r="A12" s="43" t="s">
        <v>46</v>
      </c>
      <c r="B12" s="43" t="s">
        <v>44</v>
      </c>
    </row>
    <row r="13" spans="1:11">
      <c r="A13" s="43" t="s">
        <v>46</v>
      </c>
      <c r="B13" s="43" t="s">
        <v>43</v>
      </c>
    </row>
    <row r="14" spans="1:11" ht="13.5" thickBot="1">
      <c r="A14" s="43" t="s">
        <v>46</v>
      </c>
      <c r="B14" s="43" t="s">
        <v>43</v>
      </c>
    </row>
    <row r="15" spans="1:11" ht="13.5" thickBot="1">
      <c r="A15" s="43" t="s">
        <v>46</v>
      </c>
      <c r="B15" s="43" t="s">
        <v>43</v>
      </c>
      <c r="C15" s="78"/>
      <c r="D15" s="82" t="s">
        <v>44</v>
      </c>
      <c r="E15" s="82" t="s">
        <v>0</v>
      </c>
      <c r="F15" s="82" t="s">
        <v>43</v>
      </c>
      <c r="G15" s="82" t="s">
        <v>45</v>
      </c>
      <c r="H15" s="81" t="s">
        <v>49</v>
      </c>
    </row>
    <row r="16" spans="1:11">
      <c r="A16" s="43" t="s">
        <v>46</v>
      </c>
      <c r="B16" s="43" t="s">
        <v>43</v>
      </c>
      <c r="C16" s="80" t="s">
        <v>51</v>
      </c>
      <c r="D16" s="79">
        <v>16</v>
      </c>
      <c r="E16" s="79">
        <v>11</v>
      </c>
      <c r="F16" s="79">
        <v>9</v>
      </c>
      <c r="G16" s="79">
        <v>9</v>
      </c>
      <c r="H16" s="78">
        <v>45</v>
      </c>
    </row>
    <row r="17" spans="1:8" ht="13.5" thickBot="1">
      <c r="A17" s="43" t="s">
        <v>46</v>
      </c>
      <c r="B17" s="43" t="s">
        <v>43</v>
      </c>
      <c r="C17" s="77" t="s">
        <v>50</v>
      </c>
      <c r="D17" s="76">
        <f>D$20/$H$20*$H16</f>
        <v>12</v>
      </c>
      <c r="E17" s="76">
        <f>E$20/$H$20*$H16</f>
        <v>11.4</v>
      </c>
      <c r="F17" s="76">
        <f>F$20/$H$20*$H16</f>
        <v>12</v>
      </c>
      <c r="G17" s="76">
        <f>G$20/$H$20*$H16</f>
        <v>9.6000000000000014</v>
      </c>
      <c r="H17" s="75">
        <f>SUM(D17:G17)</f>
        <v>45</v>
      </c>
    </row>
    <row r="18" spans="1:8">
      <c r="A18" s="43" t="s">
        <v>46</v>
      </c>
      <c r="B18" s="43" t="s">
        <v>43</v>
      </c>
      <c r="C18" s="80" t="s">
        <v>46</v>
      </c>
      <c r="D18" s="79">
        <v>4</v>
      </c>
      <c r="E18" s="79">
        <v>8</v>
      </c>
      <c r="F18" s="79">
        <v>11</v>
      </c>
      <c r="G18" s="79">
        <v>7</v>
      </c>
      <c r="H18" s="78">
        <f>SUM(D18:G18)</f>
        <v>30</v>
      </c>
    </row>
    <row r="19" spans="1:8" ht="13.5" thickBot="1">
      <c r="A19" s="43" t="s">
        <v>46</v>
      </c>
      <c r="B19" s="43" t="s">
        <v>43</v>
      </c>
      <c r="C19" s="77" t="s">
        <v>50</v>
      </c>
      <c r="D19" s="76">
        <f>D$20/$H$20*$H18</f>
        <v>8</v>
      </c>
      <c r="E19" s="76">
        <f>E$20/$H$20*$H18</f>
        <v>7.6000000000000005</v>
      </c>
      <c r="F19" s="76">
        <f>F$20/$H$20*$H18</f>
        <v>8</v>
      </c>
      <c r="G19" s="76">
        <f>G$20/$H$20*$H18</f>
        <v>6.4</v>
      </c>
      <c r="H19" s="75">
        <v>30</v>
      </c>
    </row>
    <row r="20" spans="1:8" ht="13.5" thickBot="1">
      <c r="A20" s="43" t="s">
        <v>46</v>
      </c>
      <c r="B20" s="43" t="s">
        <v>43</v>
      </c>
      <c r="C20" s="75" t="s">
        <v>49</v>
      </c>
      <c r="D20" s="76">
        <v>20</v>
      </c>
      <c r="E20" s="76">
        <v>19</v>
      </c>
      <c r="F20" s="76">
        <v>20</v>
      </c>
      <c r="G20" s="76">
        <v>16</v>
      </c>
      <c r="H20" s="75">
        <v>75</v>
      </c>
    </row>
    <row r="21" spans="1:8">
      <c r="A21" s="43" t="s">
        <v>46</v>
      </c>
      <c r="B21" s="43" t="s">
        <v>43</v>
      </c>
    </row>
    <row r="22" spans="1:8">
      <c r="A22" s="43" t="s">
        <v>46</v>
      </c>
      <c r="B22" s="43" t="s">
        <v>43</v>
      </c>
    </row>
    <row r="23" spans="1:8">
      <c r="A23" s="43" t="s">
        <v>46</v>
      </c>
      <c r="B23" s="43" t="s">
        <v>43</v>
      </c>
    </row>
    <row r="24" spans="1:8">
      <c r="A24" s="43" t="s">
        <v>46</v>
      </c>
      <c r="B24" s="43" t="s">
        <v>0</v>
      </c>
    </row>
    <row r="25" spans="1:8">
      <c r="A25" s="43" t="s">
        <v>46</v>
      </c>
      <c r="B25" s="43" t="s">
        <v>0</v>
      </c>
    </row>
    <row r="26" spans="1:8">
      <c r="A26" s="43" t="s">
        <v>46</v>
      </c>
      <c r="B26" s="43" t="s">
        <v>0</v>
      </c>
    </row>
    <row r="27" spans="1:8">
      <c r="A27" s="43" t="s">
        <v>46</v>
      </c>
      <c r="B27" s="43" t="s">
        <v>0</v>
      </c>
    </row>
    <row r="28" spans="1:8">
      <c r="A28" s="43" t="s">
        <v>46</v>
      </c>
      <c r="B28" s="43" t="s">
        <v>0</v>
      </c>
    </row>
    <row r="29" spans="1:8">
      <c r="A29" s="43" t="s">
        <v>46</v>
      </c>
      <c r="B29" s="43" t="s">
        <v>0</v>
      </c>
    </row>
    <row r="30" spans="1:8">
      <c r="A30" s="43" t="s">
        <v>46</v>
      </c>
      <c r="B30" s="43" t="s">
        <v>0</v>
      </c>
    </row>
    <row r="31" spans="1:8">
      <c r="A31" s="43" t="s">
        <v>46</v>
      </c>
      <c r="B31" s="43" t="s">
        <v>0</v>
      </c>
    </row>
    <row r="32" spans="1:8">
      <c r="A32" s="43" t="s">
        <v>42</v>
      </c>
      <c r="B32" s="43" t="s">
        <v>45</v>
      </c>
    </row>
    <row r="33" spans="1:2">
      <c r="A33" s="43" t="s">
        <v>42</v>
      </c>
      <c r="B33" s="43" t="s">
        <v>45</v>
      </c>
    </row>
    <row r="34" spans="1:2">
      <c r="A34" s="43" t="s">
        <v>42</v>
      </c>
      <c r="B34" s="43" t="s">
        <v>45</v>
      </c>
    </row>
    <row r="35" spans="1:2">
      <c r="A35" s="43" t="s">
        <v>42</v>
      </c>
      <c r="B35" s="43" t="s">
        <v>45</v>
      </c>
    </row>
    <row r="36" spans="1:2">
      <c r="A36" s="43" t="s">
        <v>42</v>
      </c>
      <c r="B36" s="43" t="s">
        <v>45</v>
      </c>
    </row>
    <row r="37" spans="1:2">
      <c r="A37" s="43" t="s">
        <v>42</v>
      </c>
      <c r="B37" s="43" t="s">
        <v>45</v>
      </c>
    </row>
    <row r="38" spans="1:2">
      <c r="A38" s="43" t="s">
        <v>42</v>
      </c>
      <c r="B38" s="43" t="s">
        <v>45</v>
      </c>
    </row>
    <row r="39" spans="1:2">
      <c r="A39" s="43" t="s">
        <v>42</v>
      </c>
      <c r="B39" s="43" t="s">
        <v>45</v>
      </c>
    </row>
    <row r="40" spans="1:2">
      <c r="A40" s="43" t="s">
        <v>42</v>
      </c>
      <c r="B40" s="43" t="s">
        <v>45</v>
      </c>
    </row>
    <row r="41" spans="1:2">
      <c r="A41" s="43" t="s">
        <v>42</v>
      </c>
      <c r="B41" s="43" t="s">
        <v>44</v>
      </c>
    </row>
    <row r="42" spans="1:2">
      <c r="A42" s="43" t="s">
        <v>42</v>
      </c>
      <c r="B42" s="43" t="s">
        <v>44</v>
      </c>
    </row>
    <row r="43" spans="1:2">
      <c r="A43" s="43" t="s">
        <v>42</v>
      </c>
      <c r="B43" s="43" t="s">
        <v>44</v>
      </c>
    </row>
    <row r="44" spans="1:2">
      <c r="A44" s="43" t="s">
        <v>42</v>
      </c>
      <c r="B44" s="43" t="s">
        <v>44</v>
      </c>
    </row>
    <row r="45" spans="1:2">
      <c r="A45" s="43" t="s">
        <v>42</v>
      </c>
      <c r="B45" s="43" t="s">
        <v>44</v>
      </c>
    </row>
    <row r="46" spans="1:2">
      <c r="A46" s="43" t="s">
        <v>42</v>
      </c>
      <c r="B46" s="43" t="s">
        <v>44</v>
      </c>
    </row>
    <row r="47" spans="1:2">
      <c r="A47" s="43" t="s">
        <v>42</v>
      </c>
      <c r="B47" s="43" t="s">
        <v>44</v>
      </c>
    </row>
    <row r="48" spans="1:2">
      <c r="A48" s="43" t="s">
        <v>42</v>
      </c>
      <c r="B48" s="43" t="s">
        <v>44</v>
      </c>
    </row>
    <row r="49" spans="1:2">
      <c r="A49" s="43" t="s">
        <v>42</v>
      </c>
      <c r="B49" s="43" t="s">
        <v>44</v>
      </c>
    </row>
    <row r="50" spans="1:2">
      <c r="A50" s="43" t="s">
        <v>42</v>
      </c>
      <c r="B50" s="43" t="s">
        <v>44</v>
      </c>
    </row>
    <row r="51" spans="1:2">
      <c r="A51" s="43" t="s">
        <v>42</v>
      </c>
      <c r="B51" s="43" t="s">
        <v>44</v>
      </c>
    </row>
    <row r="52" spans="1:2">
      <c r="A52" s="43" t="s">
        <v>42</v>
      </c>
      <c r="B52" s="43" t="s">
        <v>44</v>
      </c>
    </row>
    <row r="53" spans="1:2">
      <c r="A53" s="43" t="s">
        <v>42</v>
      </c>
      <c r="B53" s="43" t="s">
        <v>44</v>
      </c>
    </row>
    <row r="54" spans="1:2">
      <c r="A54" s="43" t="s">
        <v>42</v>
      </c>
      <c r="B54" s="43" t="s">
        <v>44</v>
      </c>
    </row>
    <row r="55" spans="1:2">
      <c r="A55" s="43" t="s">
        <v>42</v>
      </c>
      <c r="B55" s="43" t="s">
        <v>44</v>
      </c>
    </row>
    <row r="56" spans="1:2">
      <c r="A56" s="43" t="s">
        <v>42</v>
      </c>
      <c r="B56" s="43" t="s">
        <v>44</v>
      </c>
    </row>
    <row r="57" spans="1:2">
      <c r="A57" s="43" t="s">
        <v>42</v>
      </c>
      <c r="B57" s="43" t="s">
        <v>43</v>
      </c>
    </row>
    <row r="58" spans="1:2">
      <c r="A58" s="43" t="s">
        <v>42</v>
      </c>
      <c r="B58" s="43" t="s">
        <v>43</v>
      </c>
    </row>
    <row r="59" spans="1:2">
      <c r="A59" s="43" t="s">
        <v>42</v>
      </c>
      <c r="B59" s="43" t="s">
        <v>43</v>
      </c>
    </row>
    <row r="60" spans="1:2">
      <c r="A60" s="43" t="s">
        <v>42</v>
      </c>
      <c r="B60" s="43" t="s">
        <v>43</v>
      </c>
    </row>
    <row r="61" spans="1:2">
      <c r="A61" s="43" t="s">
        <v>42</v>
      </c>
      <c r="B61" s="43" t="s">
        <v>43</v>
      </c>
    </row>
    <row r="62" spans="1:2">
      <c r="A62" s="43" t="s">
        <v>42</v>
      </c>
      <c r="B62" s="43" t="s">
        <v>43</v>
      </c>
    </row>
    <row r="63" spans="1:2">
      <c r="A63" s="43" t="s">
        <v>42</v>
      </c>
      <c r="B63" s="43" t="s">
        <v>43</v>
      </c>
    </row>
    <row r="64" spans="1:2">
      <c r="A64" s="43" t="s">
        <v>42</v>
      </c>
      <c r="B64" s="43" t="s">
        <v>43</v>
      </c>
    </row>
    <row r="65" spans="1:2">
      <c r="A65" s="43" t="s">
        <v>42</v>
      </c>
      <c r="B65" s="43" t="s">
        <v>43</v>
      </c>
    </row>
    <row r="66" spans="1:2">
      <c r="A66" s="43" t="s">
        <v>42</v>
      </c>
      <c r="B66" s="43" t="s">
        <v>0</v>
      </c>
    </row>
    <row r="67" spans="1:2">
      <c r="A67" s="43" t="s">
        <v>42</v>
      </c>
      <c r="B67" s="43" t="s">
        <v>0</v>
      </c>
    </row>
    <row r="68" spans="1:2">
      <c r="A68" s="43" t="s">
        <v>42</v>
      </c>
      <c r="B68" s="43" t="s">
        <v>0</v>
      </c>
    </row>
    <row r="69" spans="1:2">
      <c r="A69" s="43" t="s">
        <v>42</v>
      </c>
      <c r="B69" s="43" t="s">
        <v>0</v>
      </c>
    </row>
    <row r="70" spans="1:2">
      <c r="A70" s="43" t="s">
        <v>42</v>
      </c>
      <c r="B70" s="43" t="s">
        <v>0</v>
      </c>
    </row>
    <row r="71" spans="1:2">
      <c r="A71" s="43" t="s">
        <v>42</v>
      </c>
      <c r="B71" s="43" t="s">
        <v>0</v>
      </c>
    </row>
    <row r="72" spans="1:2">
      <c r="A72" s="43" t="s">
        <v>42</v>
      </c>
      <c r="B72" s="43" t="s">
        <v>0</v>
      </c>
    </row>
    <row r="73" spans="1:2">
      <c r="A73" s="43" t="s">
        <v>42</v>
      </c>
      <c r="B73" s="43" t="s">
        <v>0</v>
      </c>
    </row>
    <row r="74" spans="1:2">
      <c r="A74" s="43" t="s">
        <v>42</v>
      </c>
      <c r="B74" s="43" t="s">
        <v>0</v>
      </c>
    </row>
    <row r="75" spans="1:2">
      <c r="A75" s="43" t="s">
        <v>42</v>
      </c>
      <c r="B75" s="43" t="s">
        <v>0</v>
      </c>
    </row>
    <row r="76" spans="1:2">
      <c r="A76" s="43" t="s">
        <v>42</v>
      </c>
      <c r="B76" s="43" t="s">
        <v>0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/>
  </sheetViews>
  <sheetFormatPr defaultRowHeight="12.75"/>
  <cols>
    <col min="1" max="1" width="6.140625" customWidth="1"/>
    <col min="2" max="2" width="12.85546875" customWidth="1"/>
  </cols>
  <sheetData>
    <row r="1" spans="1:7">
      <c r="A1" s="17" t="s">
        <v>9</v>
      </c>
      <c r="B1" s="18"/>
    </row>
    <row r="3" spans="1:7">
      <c r="B3" s="40"/>
      <c r="C3" s="38" t="s">
        <v>5</v>
      </c>
      <c r="D3" s="39" t="s">
        <v>6</v>
      </c>
      <c r="E3" s="11"/>
    </row>
    <row r="4" spans="1:7">
      <c r="B4" s="41" t="s">
        <v>7</v>
      </c>
      <c r="C4" s="34">
        <v>41</v>
      </c>
      <c r="D4" s="35">
        <v>9</v>
      </c>
      <c r="E4" s="12"/>
    </row>
    <row r="5" spans="1:7">
      <c r="B5" s="42" t="s">
        <v>8</v>
      </c>
      <c r="C5" s="36">
        <v>46</v>
      </c>
      <c r="D5" s="37">
        <v>4</v>
      </c>
      <c r="E5" s="12"/>
    </row>
    <row r="6" spans="1:7">
      <c r="B6" s="12"/>
      <c r="C6" s="12"/>
      <c r="D6" s="12"/>
      <c r="E6" s="12"/>
    </row>
    <row r="10" spans="1:7">
      <c r="C10" s="16"/>
      <c r="D10" s="10"/>
      <c r="E10" s="15"/>
      <c r="F10" s="14"/>
      <c r="G10" s="14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D20" sqref="D20"/>
    </sheetView>
  </sheetViews>
  <sheetFormatPr defaultRowHeight="12.75"/>
  <cols>
    <col min="1" max="1" width="6.140625" style="43" customWidth="1"/>
    <col min="2" max="2" width="12.85546875" style="43" customWidth="1"/>
    <col min="3" max="16384" width="9.140625" style="43"/>
  </cols>
  <sheetData>
    <row r="1" spans="1:7">
      <c r="A1" s="56" t="s">
        <v>9</v>
      </c>
      <c r="B1" s="57"/>
    </row>
    <row r="3" spans="1:7">
      <c r="B3" s="58"/>
      <c r="C3" s="58" t="s">
        <v>5</v>
      </c>
      <c r="D3" s="58" t="s">
        <v>6</v>
      </c>
      <c r="E3" s="58" t="s">
        <v>33</v>
      </c>
    </row>
    <row r="4" spans="1:7">
      <c r="B4" s="59" t="s">
        <v>7</v>
      </c>
      <c r="C4" s="60">
        <v>41</v>
      </c>
      <c r="D4" s="60">
        <v>9</v>
      </c>
      <c r="E4" s="59">
        <f>SUM(C4:D4)</f>
        <v>50</v>
      </c>
    </row>
    <row r="5" spans="1:7">
      <c r="B5" s="59" t="s">
        <v>8</v>
      </c>
      <c r="C5" s="60">
        <v>46</v>
      </c>
      <c r="D5" s="60">
        <v>4</v>
      </c>
      <c r="E5" s="59">
        <f>SUM(C5:D5)</f>
        <v>50</v>
      </c>
    </row>
    <row r="6" spans="1:7">
      <c r="B6" s="59" t="s">
        <v>33</v>
      </c>
      <c r="C6" s="59">
        <f>SUM(C4:C5)</f>
        <v>87</v>
      </c>
      <c r="D6" s="59">
        <f>SUM(D4:D5)</f>
        <v>13</v>
      </c>
      <c r="E6" s="59">
        <f>SUM(C6:D6)</f>
        <v>100</v>
      </c>
    </row>
    <row r="10" spans="1:7">
      <c r="C10" s="61" t="s">
        <v>34</v>
      </c>
      <c r="D10" s="62">
        <f>100*((C4*D5-D4*C5)^2)/E4/E5/C6/D6</f>
        <v>2.2104332449160036</v>
      </c>
      <c r="E10" s="63" t="s">
        <v>35</v>
      </c>
      <c r="F10" s="64">
        <f>CHIINV(0.05,1)</f>
        <v>3.841459149489757</v>
      </c>
      <c r="G10" s="64" t="s">
        <v>36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10"/>
  <sheetViews>
    <sheetView workbookViewId="0">
      <selection activeCell="A3" sqref="A3"/>
    </sheetView>
  </sheetViews>
  <sheetFormatPr defaultRowHeight="12.75"/>
  <cols>
    <col min="1" max="1" width="6.140625" customWidth="1"/>
    <col min="2" max="2" width="12.85546875" customWidth="1"/>
  </cols>
  <sheetData>
    <row r="2" spans="1:16" ht="15.75">
      <c r="A2" s="19" t="s">
        <v>10</v>
      </c>
    </row>
    <row r="3" spans="1:16" ht="15.75">
      <c r="A3" s="20" t="s">
        <v>41</v>
      </c>
    </row>
    <row r="4" spans="1:16" ht="13.5" thickBot="1"/>
    <row r="5" spans="1:16" ht="16.5" thickBot="1">
      <c r="B5" s="22" t="s">
        <v>11</v>
      </c>
      <c r="C5" s="23" t="s">
        <v>16</v>
      </c>
      <c r="D5" s="23" t="s">
        <v>17</v>
      </c>
      <c r="E5" s="23" t="s">
        <v>18</v>
      </c>
      <c r="F5" s="23" t="s">
        <v>0</v>
      </c>
      <c r="G5" s="23" t="s">
        <v>19</v>
      </c>
      <c r="H5" s="23" t="s">
        <v>4</v>
      </c>
      <c r="I5" s="23" t="s">
        <v>20</v>
      </c>
      <c r="J5" s="23" t="s">
        <v>21</v>
      </c>
      <c r="K5" s="23" t="s">
        <v>22</v>
      </c>
      <c r="L5" s="23" t="s">
        <v>23</v>
      </c>
    </row>
    <row r="6" spans="1:16" ht="32.25" thickBot="1">
      <c r="B6" s="25" t="s">
        <v>12</v>
      </c>
      <c r="C6" s="24">
        <v>4</v>
      </c>
      <c r="D6" s="24">
        <v>6</v>
      </c>
      <c r="E6" s="24">
        <v>1</v>
      </c>
      <c r="F6" s="24">
        <v>5</v>
      </c>
      <c r="G6" s="24">
        <v>10</v>
      </c>
      <c r="H6" s="24">
        <v>2</v>
      </c>
      <c r="I6" s="24">
        <v>7</v>
      </c>
      <c r="J6" s="24">
        <v>3</v>
      </c>
      <c r="K6" s="24">
        <v>9</v>
      </c>
      <c r="L6" s="24">
        <v>8</v>
      </c>
    </row>
    <row r="7" spans="1:16" ht="35.25" customHeight="1" thickBot="1">
      <c r="B7" s="25" t="s">
        <v>13</v>
      </c>
      <c r="C7" s="24">
        <v>1</v>
      </c>
      <c r="D7" s="24">
        <v>3</v>
      </c>
      <c r="E7" s="24">
        <v>5</v>
      </c>
      <c r="F7" s="24">
        <v>7</v>
      </c>
      <c r="G7" s="24">
        <v>8</v>
      </c>
      <c r="H7" s="24">
        <v>4</v>
      </c>
      <c r="I7" s="24">
        <v>6</v>
      </c>
      <c r="J7" s="24">
        <v>2</v>
      </c>
      <c r="K7" s="24">
        <v>10</v>
      </c>
      <c r="L7" s="24">
        <v>9</v>
      </c>
    </row>
    <row r="8" spans="1:16" ht="32.25" thickBot="1">
      <c r="B8" s="21" t="s">
        <v>14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6" ht="32.25" thickBot="1">
      <c r="B9" s="21" t="s">
        <v>15</v>
      </c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6">
      <c r="M10" s="16"/>
      <c r="O10" s="27"/>
      <c r="P10" s="14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J31" sqref="J31"/>
    </sheetView>
  </sheetViews>
  <sheetFormatPr defaultRowHeight="12.75"/>
  <cols>
    <col min="1" max="1" width="6.140625" style="43" customWidth="1"/>
    <col min="2" max="2" width="12.85546875" style="43" customWidth="1"/>
    <col min="3" max="16384" width="9.140625" style="43"/>
  </cols>
  <sheetData>
    <row r="2" spans="1:16" ht="15.75">
      <c r="A2" s="65" t="s">
        <v>10</v>
      </c>
    </row>
    <row r="3" spans="1:16" ht="15.75">
      <c r="A3" s="20" t="s">
        <v>41</v>
      </c>
    </row>
    <row r="4" spans="1:16" ht="13.5" thickBot="1"/>
    <row r="5" spans="1:16" ht="16.5" thickBot="1">
      <c r="B5" s="66" t="s">
        <v>11</v>
      </c>
      <c r="C5" s="67" t="s">
        <v>16</v>
      </c>
      <c r="D5" s="67" t="s">
        <v>17</v>
      </c>
      <c r="E5" s="67" t="s">
        <v>18</v>
      </c>
      <c r="F5" s="67" t="s">
        <v>0</v>
      </c>
      <c r="G5" s="67" t="s">
        <v>19</v>
      </c>
      <c r="H5" s="67" t="s">
        <v>4</v>
      </c>
      <c r="I5" s="67" t="s">
        <v>20</v>
      </c>
      <c r="J5" s="67" t="s">
        <v>21</v>
      </c>
      <c r="K5" s="67" t="s">
        <v>22</v>
      </c>
      <c r="L5" s="67" t="s">
        <v>23</v>
      </c>
    </row>
    <row r="6" spans="1:16" ht="32.25" thickBot="1">
      <c r="B6" s="68" t="s">
        <v>12</v>
      </c>
      <c r="C6" s="69">
        <v>4</v>
      </c>
      <c r="D6" s="69">
        <v>6</v>
      </c>
      <c r="E6" s="69">
        <v>1</v>
      </c>
      <c r="F6" s="69">
        <v>5</v>
      </c>
      <c r="G6" s="69">
        <v>10</v>
      </c>
      <c r="H6" s="69">
        <v>2</v>
      </c>
      <c r="I6" s="69">
        <v>7</v>
      </c>
      <c r="J6" s="69">
        <v>3</v>
      </c>
      <c r="K6" s="69">
        <v>9</v>
      </c>
      <c r="L6" s="69">
        <v>8</v>
      </c>
    </row>
    <row r="7" spans="1:16" ht="35.25" customHeight="1" thickBot="1">
      <c r="B7" s="68" t="s">
        <v>13</v>
      </c>
      <c r="C7" s="69">
        <v>1</v>
      </c>
      <c r="D7" s="69">
        <v>3</v>
      </c>
      <c r="E7" s="69">
        <v>5</v>
      </c>
      <c r="F7" s="69">
        <v>7</v>
      </c>
      <c r="G7" s="69">
        <v>8</v>
      </c>
      <c r="H7" s="69">
        <v>4</v>
      </c>
      <c r="I7" s="69">
        <v>6</v>
      </c>
      <c r="J7" s="69">
        <v>2</v>
      </c>
      <c r="K7" s="69">
        <v>10</v>
      </c>
      <c r="L7" s="69">
        <v>9</v>
      </c>
    </row>
    <row r="8" spans="1:16" ht="32.25" thickBot="1">
      <c r="B8" s="70" t="s">
        <v>14</v>
      </c>
      <c r="C8" s="71">
        <f t="shared" ref="C8:L8" si="0">C6-C7</f>
        <v>3</v>
      </c>
      <c r="D8" s="71">
        <f t="shared" si="0"/>
        <v>3</v>
      </c>
      <c r="E8" s="71">
        <f t="shared" si="0"/>
        <v>-4</v>
      </c>
      <c r="F8" s="71">
        <f t="shared" si="0"/>
        <v>-2</v>
      </c>
      <c r="G8" s="71">
        <f t="shared" si="0"/>
        <v>2</v>
      </c>
      <c r="H8" s="71">
        <f t="shared" si="0"/>
        <v>-2</v>
      </c>
      <c r="I8" s="71">
        <f t="shared" si="0"/>
        <v>1</v>
      </c>
      <c r="J8" s="71">
        <f t="shared" si="0"/>
        <v>1</v>
      </c>
      <c r="K8" s="71">
        <f t="shared" si="0"/>
        <v>-1</v>
      </c>
      <c r="L8" s="71">
        <f t="shared" si="0"/>
        <v>-1</v>
      </c>
    </row>
    <row r="9" spans="1:16" ht="32.25" thickBot="1">
      <c r="B9" s="70" t="s">
        <v>15</v>
      </c>
      <c r="C9" s="71">
        <f t="shared" ref="C9:L9" si="1">C8*C8</f>
        <v>9</v>
      </c>
      <c r="D9" s="71">
        <f t="shared" si="1"/>
        <v>9</v>
      </c>
      <c r="E9" s="71">
        <f t="shared" si="1"/>
        <v>16</v>
      </c>
      <c r="F9" s="71">
        <f t="shared" si="1"/>
        <v>4</v>
      </c>
      <c r="G9" s="71">
        <f t="shared" si="1"/>
        <v>4</v>
      </c>
      <c r="H9" s="71">
        <f t="shared" si="1"/>
        <v>4</v>
      </c>
      <c r="I9" s="71">
        <f t="shared" si="1"/>
        <v>1</v>
      </c>
      <c r="J9" s="71">
        <f t="shared" si="1"/>
        <v>1</v>
      </c>
      <c r="K9" s="71">
        <f t="shared" si="1"/>
        <v>1</v>
      </c>
      <c r="L9" s="71">
        <f t="shared" si="1"/>
        <v>1</v>
      </c>
    </row>
    <row r="10" spans="1:16">
      <c r="M10" s="61" t="s">
        <v>37</v>
      </c>
      <c r="N10" s="43">
        <f>1-6*SUM(C9:L9)/(1000-10)</f>
        <v>0.69696969696969702</v>
      </c>
      <c r="O10" s="72" t="s">
        <v>38</v>
      </c>
      <c r="P10" s="64" t="s">
        <v>39</v>
      </c>
    </row>
    <row r="14" spans="1:16">
      <c r="B14" s="43" t="s">
        <v>40</v>
      </c>
    </row>
    <row r="15" spans="1:16">
      <c r="B15"/>
      <c r="C15" s="13" t="s">
        <v>29</v>
      </c>
      <c r="D15"/>
      <c r="E15"/>
      <c r="F15"/>
      <c r="G15"/>
      <c r="H15"/>
      <c r="I15"/>
      <c r="J15"/>
      <c r="K15"/>
    </row>
    <row r="16" spans="1:16">
      <c r="B16"/>
      <c r="C16">
        <v>1</v>
      </c>
      <c r="D16">
        <v>2</v>
      </c>
      <c r="E16">
        <v>3</v>
      </c>
      <c r="F16">
        <v>4</v>
      </c>
      <c r="G16">
        <v>5</v>
      </c>
      <c r="H16">
        <v>6</v>
      </c>
      <c r="I16">
        <v>7</v>
      </c>
      <c r="J16">
        <v>8</v>
      </c>
      <c r="K16">
        <v>9</v>
      </c>
      <c r="L16" s="43">
        <v>10</v>
      </c>
    </row>
    <row r="17" spans="1:12">
      <c r="B17"/>
      <c r="C17">
        <v>10</v>
      </c>
      <c r="D17">
        <v>9</v>
      </c>
      <c r="E17">
        <v>8</v>
      </c>
      <c r="F17">
        <v>7</v>
      </c>
      <c r="G17">
        <v>6</v>
      </c>
      <c r="H17">
        <v>5</v>
      </c>
      <c r="I17">
        <v>4</v>
      </c>
      <c r="J17">
        <v>3</v>
      </c>
      <c r="K17">
        <v>2</v>
      </c>
      <c r="L17" s="43">
        <v>1</v>
      </c>
    </row>
    <row r="18" spans="1:12">
      <c r="B18"/>
      <c r="C18">
        <f t="shared" ref="C18:L18" si="2">C17-C16</f>
        <v>9</v>
      </c>
      <c r="D18">
        <f t="shared" si="2"/>
        <v>7</v>
      </c>
      <c r="E18">
        <f t="shared" si="2"/>
        <v>5</v>
      </c>
      <c r="F18">
        <f t="shared" si="2"/>
        <v>3</v>
      </c>
      <c r="G18">
        <f t="shared" si="2"/>
        <v>1</v>
      </c>
      <c r="H18">
        <f t="shared" si="2"/>
        <v>-1</v>
      </c>
      <c r="I18">
        <f t="shared" si="2"/>
        <v>-3</v>
      </c>
      <c r="J18">
        <f t="shared" si="2"/>
        <v>-5</v>
      </c>
      <c r="K18">
        <f t="shared" si="2"/>
        <v>-7</v>
      </c>
      <c r="L18">
        <f t="shared" si="2"/>
        <v>-9</v>
      </c>
    </row>
    <row r="19" spans="1:12">
      <c r="B19">
        <f>6*SUM(C19:L19)</f>
        <v>1980</v>
      </c>
      <c r="C19">
        <f t="shared" ref="C19:L19" si="3">C18*C18</f>
        <v>81</v>
      </c>
      <c r="D19">
        <f t="shared" si="3"/>
        <v>49</v>
      </c>
      <c r="E19">
        <f t="shared" si="3"/>
        <v>25</v>
      </c>
      <c r="F19">
        <f t="shared" si="3"/>
        <v>9</v>
      </c>
      <c r="G19">
        <f t="shared" si="3"/>
        <v>1</v>
      </c>
      <c r="H19">
        <f t="shared" si="3"/>
        <v>1</v>
      </c>
      <c r="I19">
        <f t="shared" si="3"/>
        <v>9</v>
      </c>
      <c r="J19">
        <f t="shared" si="3"/>
        <v>25</v>
      </c>
      <c r="K19">
        <f t="shared" si="3"/>
        <v>49</v>
      </c>
      <c r="L19">
        <f t="shared" si="3"/>
        <v>81</v>
      </c>
    </row>
    <row r="20" spans="1:12">
      <c r="B20">
        <f>B19/(10*10*10-10)</f>
        <v>2</v>
      </c>
      <c r="C20"/>
      <c r="D20"/>
      <c r="E20"/>
      <c r="F20"/>
      <c r="G20"/>
      <c r="H20"/>
      <c r="I20"/>
      <c r="J20"/>
      <c r="K20"/>
    </row>
    <row r="21" spans="1:12">
      <c r="A21" s="73" t="s">
        <v>37</v>
      </c>
      <c r="B21" s="74">
        <f>1-B20</f>
        <v>-1</v>
      </c>
      <c r="C21"/>
      <c r="D21"/>
      <c r="E21"/>
      <c r="F21"/>
      <c r="G21"/>
      <c r="H21"/>
      <c r="I21"/>
      <c r="J21"/>
      <c r="K21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D1" sqref="D1"/>
    </sheetView>
  </sheetViews>
  <sheetFormatPr defaultRowHeight="12.75"/>
  <cols>
    <col min="1" max="3" width="9.140625" style="43"/>
    <col min="4" max="4" width="22.7109375" style="43" customWidth="1"/>
    <col min="5" max="16384" width="9.140625" style="43"/>
  </cols>
  <sheetData>
    <row r="1" spans="1:15" ht="13.5" thickBot="1"/>
    <row r="2" spans="1:15" ht="16.5" thickBot="1">
      <c r="A2" s="53" t="s">
        <v>26</v>
      </c>
      <c r="B2" s="52" t="s">
        <v>27</v>
      </c>
      <c r="O2" s="51"/>
    </row>
    <row r="3" spans="1:15" ht="16.5" thickBot="1">
      <c r="A3" s="50">
        <v>80</v>
      </c>
      <c r="B3" s="49">
        <v>65</v>
      </c>
    </row>
    <row r="4" spans="1:15" ht="16.5" thickBot="1">
      <c r="A4" s="50">
        <v>50</v>
      </c>
      <c r="B4" s="49">
        <v>60</v>
      </c>
    </row>
    <row r="5" spans="1:15" ht="16.5" thickBot="1">
      <c r="A5" s="50">
        <v>36</v>
      </c>
      <c r="B5" s="49">
        <v>35</v>
      </c>
    </row>
    <row r="6" spans="1:15" ht="16.5" thickBot="1">
      <c r="A6" s="50">
        <v>58</v>
      </c>
      <c r="B6" s="49">
        <v>39</v>
      </c>
      <c r="D6" s="159" t="s">
        <v>112</v>
      </c>
    </row>
    <row r="7" spans="1:15" ht="16.5" thickBot="1">
      <c r="A7" s="50">
        <v>72</v>
      </c>
      <c r="B7" s="49">
        <v>48</v>
      </c>
    </row>
    <row r="8" spans="1:15" ht="16.5" thickBot="1">
      <c r="A8" s="50">
        <v>60</v>
      </c>
      <c r="B8" s="49">
        <v>44</v>
      </c>
    </row>
    <row r="9" spans="1:15" ht="16.5" thickBot="1">
      <c r="A9" s="50">
        <v>56</v>
      </c>
      <c r="B9" s="49">
        <v>48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5" ht="16.5" thickBot="1">
      <c r="A10" s="50">
        <v>68</v>
      </c>
      <c r="B10" s="49">
        <v>61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5">
      <c r="D11" s="48"/>
      <c r="E11" s="48"/>
      <c r="F11" s="44"/>
      <c r="G11" s="44"/>
      <c r="H11" s="44"/>
      <c r="I11" s="44"/>
      <c r="J11" s="44"/>
      <c r="K11" s="44"/>
      <c r="L11" s="44"/>
      <c r="M11" s="44"/>
      <c r="N11" s="44"/>
    </row>
    <row r="12" spans="1:15">
      <c r="D12" s="45"/>
      <c r="E12" s="45"/>
      <c r="F12" s="44"/>
      <c r="G12" s="44"/>
      <c r="H12" s="44"/>
      <c r="I12" s="44"/>
      <c r="J12" s="44"/>
      <c r="K12" s="44"/>
      <c r="L12" s="44"/>
      <c r="M12" s="44"/>
      <c r="N12" s="44"/>
    </row>
    <row r="13" spans="1:15">
      <c r="A13" s="47"/>
      <c r="B13" s="47"/>
      <c r="C13" s="47"/>
      <c r="D13" s="45"/>
      <c r="E13" s="45"/>
      <c r="F13" s="44"/>
      <c r="G13" s="44"/>
      <c r="H13" s="44"/>
      <c r="I13" s="44"/>
      <c r="J13" s="44"/>
      <c r="K13" s="44"/>
      <c r="L13" s="44"/>
      <c r="M13" s="44"/>
      <c r="N13" s="44"/>
    </row>
    <row r="14" spans="1:15">
      <c r="A14" s="45"/>
      <c r="B14" s="45"/>
      <c r="C14" s="45"/>
      <c r="D14" s="45"/>
      <c r="E14" s="45"/>
      <c r="F14" s="44"/>
      <c r="G14" s="44"/>
      <c r="H14" s="44"/>
      <c r="I14" s="44"/>
      <c r="J14" s="44"/>
      <c r="K14" s="44"/>
      <c r="L14" s="44"/>
      <c r="M14" s="44"/>
      <c r="N14" s="44"/>
    </row>
    <row r="15" spans="1:15">
      <c r="A15" s="45"/>
      <c r="B15" s="45"/>
      <c r="C15" s="45"/>
      <c r="D15" s="45"/>
      <c r="E15" s="45"/>
      <c r="F15" s="44"/>
      <c r="G15" s="44"/>
      <c r="H15" s="44"/>
      <c r="I15" s="44"/>
      <c r="J15" s="44"/>
      <c r="K15" s="44"/>
      <c r="L15" s="44"/>
      <c r="M15" s="44"/>
      <c r="N15" s="44"/>
    </row>
    <row r="16" spans="1:15">
      <c r="D16" s="45"/>
      <c r="E16" s="45"/>
      <c r="F16" s="44"/>
      <c r="G16" s="44"/>
      <c r="H16" s="44"/>
      <c r="I16" s="44"/>
      <c r="J16" s="44"/>
      <c r="K16" s="44"/>
      <c r="L16" s="44"/>
      <c r="M16" s="44"/>
      <c r="N16" s="44"/>
    </row>
    <row r="17" spans="4:14"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4:14"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4:14">
      <c r="D19" s="47"/>
      <c r="E19" s="47"/>
      <c r="F19" s="47"/>
      <c r="G19" s="47"/>
      <c r="H19" s="47"/>
      <c r="I19" s="47"/>
      <c r="J19" s="44"/>
      <c r="K19" s="44"/>
      <c r="L19" s="44"/>
      <c r="M19" s="44"/>
      <c r="N19" s="44"/>
    </row>
    <row r="20" spans="4:14">
      <c r="D20" s="45"/>
      <c r="E20" s="45"/>
      <c r="F20" s="45"/>
      <c r="G20" s="45"/>
      <c r="H20" s="45"/>
      <c r="I20" s="45"/>
      <c r="J20" s="44"/>
      <c r="K20" s="44"/>
      <c r="L20" s="44"/>
      <c r="M20" s="44"/>
      <c r="N20" s="44"/>
    </row>
    <row r="21" spans="4:14">
      <c r="D21" s="45"/>
      <c r="E21" s="45"/>
      <c r="F21" s="45"/>
      <c r="G21" s="45"/>
      <c r="H21" s="45"/>
      <c r="I21" s="45"/>
      <c r="J21" s="44"/>
      <c r="K21" s="44"/>
      <c r="L21" s="44"/>
      <c r="M21" s="44"/>
      <c r="N21" s="44"/>
    </row>
    <row r="22" spans="4:14">
      <c r="D22" s="45"/>
      <c r="E22" s="45"/>
      <c r="F22" s="45"/>
      <c r="G22" s="45"/>
      <c r="H22" s="45"/>
      <c r="I22" s="45"/>
      <c r="J22" s="44"/>
      <c r="K22" s="44"/>
      <c r="L22" s="44"/>
      <c r="M22" s="44"/>
      <c r="N22" s="44"/>
    </row>
    <row r="23" spans="4:14"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4:14">
      <c r="D24" s="47"/>
      <c r="E24" s="47"/>
      <c r="F24" s="47"/>
      <c r="G24" s="47"/>
      <c r="H24" s="47"/>
      <c r="I24" s="47"/>
      <c r="J24" s="47"/>
      <c r="K24" s="47"/>
      <c r="L24" s="47"/>
      <c r="M24" s="44"/>
      <c r="N24" s="44"/>
    </row>
    <row r="25" spans="4:14">
      <c r="D25" s="45"/>
      <c r="E25" s="45"/>
      <c r="F25" s="45"/>
      <c r="G25" s="45"/>
      <c r="H25" s="45"/>
      <c r="I25" s="45"/>
      <c r="J25" s="45"/>
      <c r="K25" s="45"/>
      <c r="L25" s="45"/>
      <c r="M25" s="44"/>
      <c r="N25" s="44"/>
    </row>
    <row r="26" spans="4:14">
      <c r="D26" s="45"/>
      <c r="E26" s="45"/>
      <c r="F26" s="45"/>
      <c r="G26" s="45"/>
      <c r="H26" s="46"/>
      <c r="I26" s="45"/>
      <c r="J26" s="45"/>
      <c r="K26" s="45"/>
      <c r="L26" s="45"/>
      <c r="M26" s="44"/>
      <c r="N26" s="44"/>
    </row>
    <row r="27" spans="4:14"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4:14"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4:14"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4:14"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4:14"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E9" sqref="E9"/>
    </sheetView>
  </sheetViews>
  <sheetFormatPr defaultRowHeight="15"/>
  <cols>
    <col min="1" max="2" width="8.7109375" style="139" customWidth="1"/>
    <col min="3" max="4" width="9.140625" style="139"/>
    <col min="5" max="5" width="22.5703125" style="139" customWidth="1"/>
    <col min="6" max="6" width="13" style="139" customWidth="1"/>
    <col min="7" max="7" width="15.85546875" style="139" customWidth="1"/>
    <col min="8" max="9" width="9.140625" style="139"/>
    <col min="10" max="10" width="14.42578125" style="139" customWidth="1"/>
    <col min="11" max="11" width="10.28515625" style="139" bestFit="1" customWidth="1"/>
    <col min="12" max="16384" width="9.140625" style="139"/>
  </cols>
  <sheetData>
    <row r="1" spans="1:16" ht="15.75" thickBot="1"/>
    <row r="2" spans="1:16" ht="16.5" thickBot="1">
      <c r="A2" s="53" t="s">
        <v>26</v>
      </c>
      <c r="B2" s="52" t="s">
        <v>27</v>
      </c>
      <c r="C2" s="140"/>
      <c r="P2" s="51"/>
    </row>
    <row r="3" spans="1:16" ht="16.5" thickBot="1">
      <c r="A3" s="50">
        <v>80</v>
      </c>
      <c r="B3" s="49">
        <v>65</v>
      </c>
      <c r="C3" s="141"/>
    </row>
    <row r="4" spans="1:16" ht="16.5" thickBot="1">
      <c r="A4" s="50">
        <v>50</v>
      </c>
      <c r="B4" s="49">
        <v>60</v>
      </c>
      <c r="C4" s="141"/>
    </row>
    <row r="5" spans="1:16" ht="16.5" thickBot="1">
      <c r="A5" s="50">
        <v>36</v>
      </c>
      <c r="B5" s="49">
        <v>35</v>
      </c>
      <c r="C5" s="141"/>
      <c r="D5" s="159" t="s">
        <v>112</v>
      </c>
    </row>
    <row r="6" spans="1:16" ht="16.5" thickBot="1">
      <c r="A6" s="50">
        <v>58</v>
      </c>
      <c r="B6" s="49">
        <v>39</v>
      </c>
      <c r="C6" s="141"/>
    </row>
    <row r="7" spans="1:16" ht="16.5" thickBot="1">
      <c r="A7" s="50">
        <v>72</v>
      </c>
      <c r="B7" s="49">
        <v>48</v>
      </c>
      <c r="C7" s="141"/>
    </row>
    <row r="8" spans="1:16" ht="16.5" thickBot="1">
      <c r="A8" s="50">
        <v>60</v>
      </c>
      <c r="B8" s="49">
        <v>44</v>
      </c>
      <c r="C8" s="141"/>
    </row>
    <row r="9" spans="1:16" ht="16.5" thickBot="1">
      <c r="A9" s="50">
        <v>56</v>
      </c>
      <c r="B9" s="49">
        <v>48</v>
      </c>
      <c r="C9" s="141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spans="1:16" ht="16.5" thickBot="1">
      <c r="A10" s="50">
        <v>68</v>
      </c>
      <c r="B10" s="49">
        <v>61</v>
      </c>
      <c r="C10" s="141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spans="1:16">
      <c r="A11" s="143"/>
      <c r="E11" s="144" t="s">
        <v>26</v>
      </c>
      <c r="F11" s="144" t="s">
        <v>93</v>
      </c>
      <c r="G11" s="145"/>
      <c r="H11" s="145"/>
      <c r="I11" s="145"/>
      <c r="J11" s="145"/>
      <c r="K11" s="145"/>
      <c r="L11" s="142"/>
      <c r="M11" s="142"/>
      <c r="N11" s="142"/>
      <c r="O11" s="142"/>
    </row>
    <row r="12" spans="1:16">
      <c r="A12" s="146"/>
      <c r="E12" s="144" t="s">
        <v>94</v>
      </c>
      <c r="F12" s="144" t="s">
        <v>95</v>
      </c>
      <c r="G12" s="144" t="s">
        <v>96</v>
      </c>
      <c r="H12" s="144" t="s">
        <v>97</v>
      </c>
      <c r="I12" s="145" t="s">
        <v>98</v>
      </c>
      <c r="J12" s="144" t="s">
        <v>99</v>
      </c>
      <c r="K12" s="144" t="s">
        <v>100</v>
      </c>
      <c r="L12" s="142"/>
      <c r="M12" s="142"/>
      <c r="N12" s="142"/>
      <c r="O12" s="142"/>
    </row>
    <row r="13" spans="1:16">
      <c r="A13" s="147" t="s">
        <v>101</v>
      </c>
      <c r="B13" s="148"/>
      <c r="C13" s="148" t="s">
        <v>102</v>
      </c>
      <c r="D13" s="148"/>
      <c r="E13" s="144">
        <v>80</v>
      </c>
      <c r="F13" s="144">
        <v>65</v>
      </c>
      <c r="G13" s="145">
        <f>E13-$E$22</f>
        <v>20</v>
      </c>
      <c r="H13" s="145">
        <f>F13-$F$22</f>
        <v>15</v>
      </c>
      <c r="I13" s="145">
        <f>G13*H13</f>
        <v>300</v>
      </c>
      <c r="J13" s="145">
        <f>G13*G13</f>
        <v>400</v>
      </c>
      <c r="K13" s="145">
        <f>H13*H13</f>
        <v>225</v>
      </c>
      <c r="L13" s="142"/>
      <c r="M13" s="142"/>
      <c r="N13" s="142"/>
      <c r="O13" s="142"/>
    </row>
    <row r="14" spans="1:16">
      <c r="A14" s="149">
        <f>RANK(A3,A$3:A$10,1)</f>
        <v>8</v>
      </c>
      <c r="B14" s="149">
        <f>RANK(B3,B$3:B$10,1)</f>
        <v>8</v>
      </c>
      <c r="C14" s="150">
        <f>(A14-B14)^2</f>
        <v>0</v>
      </c>
      <c r="D14" s="151"/>
      <c r="E14" s="152">
        <v>50</v>
      </c>
      <c r="F14" s="152">
        <v>60</v>
      </c>
      <c r="G14" s="145">
        <f t="shared" ref="G14:G20" si="0">E14-$E$22</f>
        <v>-10</v>
      </c>
      <c r="H14" s="145">
        <f t="shared" ref="H14:H20" si="1">F14-$F$22</f>
        <v>10</v>
      </c>
      <c r="I14" s="145">
        <f t="shared" ref="I14:I20" si="2">G14*H14</f>
        <v>-100</v>
      </c>
      <c r="J14" s="145">
        <f t="shared" ref="J14:K20" si="3">G14*G14</f>
        <v>100</v>
      </c>
      <c r="K14" s="145">
        <f t="shared" si="3"/>
        <v>100</v>
      </c>
      <c r="L14" s="142"/>
      <c r="M14" s="142"/>
      <c r="N14" s="142"/>
      <c r="O14" s="142"/>
    </row>
    <row r="15" spans="1:16">
      <c r="A15" s="149">
        <f t="shared" ref="A15:B21" si="4">RANK(A4,A$3:A$10,1)</f>
        <v>2</v>
      </c>
      <c r="B15" s="149">
        <f t="shared" si="4"/>
        <v>6</v>
      </c>
      <c r="C15" s="150">
        <f t="shared" ref="C15:C21" si="5">(A15-B15)^2</f>
        <v>16</v>
      </c>
      <c r="D15" s="151"/>
      <c r="E15" s="152">
        <v>36</v>
      </c>
      <c r="F15" s="152">
        <v>35</v>
      </c>
      <c r="G15" s="145">
        <f t="shared" si="0"/>
        <v>-24</v>
      </c>
      <c r="H15" s="145">
        <f t="shared" si="1"/>
        <v>-15</v>
      </c>
      <c r="I15" s="145">
        <f t="shared" si="2"/>
        <v>360</v>
      </c>
      <c r="J15" s="145">
        <f t="shared" si="3"/>
        <v>576</v>
      </c>
      <c r="K15" s="145">
        <f t="shared" si="3"/>
        <v>225</v>
      </c>
      <c r="L15" s="142"/>
      <c r="M15" s="142"/>
      <c r="N15" s="142"/>
      <c r="O15" s="142"/>
    </row>
    <row r="16" spans="1:16">
      <c r="A16" s="149">
        <f t="shared" si="4"/>
        <v>1</v>
      </c>
      <c r="B16" s="149">
        <f t="shared" si="4"/>
        <v>1</v>
      </c>
      <c r="C16" s="150">
        <f t="shared" si="5"/>
        <v>0</v>
      </c>
      <c r="E16" s="152">
        <v>58</v>
      </c>
      <c r="F16" s="152">
        <v>39</v>
      </c>
      <c r="G16" s="145">
        <f t="shared" si="0"/>
        <v>-2</v>
      </c>
      <c r="H16" s="145">
        <f t="shared" si="1"/>
        <v>-11</v>
      </c>
      <c r="I16" s="145">
        <f t="shared" si="2"/>
        <v>22</v>
      </c>
      <c r="J16" s="145">
        <f t="shared" si="3"/>
        <v>4</v>
      </c>
      <c r="K16" s="145">
        <f t="shared" si="3"/>
        <v>121</v>
      </c>
      <c r="L16" s="142"/>
      <c r="M16" s="142"/>
      <c r="N16" s="142"/>
      <c r="O16" s="142"/>
    </row>
    <row r="17" spans="1:15">
      <c r="A17" s="149">
        <f t="shared" si="4"/>
        <v>4</v>
      </c>
      <c r="B17" s="149">
        <f t="shared" si="4"/>
        <v>2</v>
      </c>
      <c r="C17" s="150">
        <f t="shared" si="5"/>
        <v>4</v>
      </c>
      <c r="E17" s="152">
        <v>72</v>
      </c>
      <c r="F17" s="152">
        <v>48</v>
      </c>
      <c r="G17" s="145">
        <f t="shared" si="0"/>
        <v>12</v>
      </c>
      <c r="H17" s="145">
        <f t="shared" si="1"/>
        <v>-2</v>
      </c>
      <c r="I17" s="145">
        <f t="shared" si="2"/>
        <v>-24</v>
      </c>
      <c r="J17" s="145">
        <f t="shared" si="3"/>
        <v>144</v>
      </c>
      <c r="K17" s="145">
        <f t="shared" si="3"/>
        <v>4</v>
      </c>
      <c r="L17" s="142"/>
      <c r="M17" s="142"/>
      <c r="N17" s="142"/>
      <c r="O17" s="142"/>
    </row>
    <row r="18" spans="1:15">
      <c r="A18" s="149">
        <f t="shared" si="4"/>
        <v>7</v>
      </c>
      <c r="B18" s="153">
        <v>4.5</v>
      </c>
      <c r="C18" s="150">
        <f t="shared" si="5"/>
        <v>6.25</v>
      </c>
      <c r="E18" s="152">
        <v>60</v>
      </c>
      <c r="F18" s="152">
        <v>44</v>
      </c>
      <c r="G18" s="145">
        <f t="shared" si="0"/>
        <v>0</v>
      </c>
      <c r="H18" s="145">
        <f t="shared" si="1"/>
        <v>-6</v>
      </c>
      <c r="I18" s="145">
        <f t="shared" si="2"/>
        <v>0</v>
      </c>
      <c r="J18" s="145">
        <f t="shared" si="3"/>
        <v>0</v>
      </c>
      <c r="K18" s="145">
        <f t="shared" si="3"/>
        <v>36</v>
      </c>
      <c r="L18" s="142"/>
      <c r="M18" s="142"/>
      <c r="N18" s="142"/>
      <c r="O18" s="142"/>
    </row>
    <row r="19" spans="1:15">
      <c r="A19" s="149">
        <f t="shared" si="4"/>
        <v>5</v>
      </c>
      <c r="B19" s="149">
        <f t="shared" si="4"/>
        <v>3</v>
      </c>
      <c r="C19" s="150">
        <f t="shared" si="5"/>
        <v>4</v>
      </c>
      <c r="E19" s="145">
        <v>56</v>
      </c>
      <c r="F19" s="145">
        <v>48</v>
      </c>
      <c r="G19" s="145">
        <f t="shared" si="0"/>
        <v>-4</v>
      </c>
      <c r="H19" s="145">
        <f t="shared" si="1"/>
        <v>-2</v>
      </c>
      <c r="I19" s="145">
        <f t="shared" si="2"/>
        <v>8</v>
      </c>
      <c r="J19" s="145">
        <f t="shared" si="3"/>
        <v>16</v>
      </c>
      <c r="K19" s="145">
        <f t="shared" si="3"/>
        <v>4</v>
      </c>
      <c r="L19" s="142"/>
      <c r="M19" s="142"/>
      <c r="N19" s="142"/>
      <c r="O19" s="142"/>
    </row>
    <row r="20" spans="1:15">
      <c r="A20" s="149">
        <f t="shared" si="4"/>
        <v>3</v>
      </c>
      <c r="B20" s="153">
        <v>4.5</v>
      </c>
      <c r="C20" s="150">
        <f t="shared" si="5"/>
        <v>2.25</v>
      </c>
      <c r="E20" s="145">
        <v>68</v>
      </c>
      <c r="F20" s="145">
        <v>61</v>
      </c>
      <c r="G20" s="145">
        <f t="shared" si="0"/>
        <v>8</v>
      </c>
      <c r="H20" s="145">
        <f t="shared" si="1"/>
        <v>11</v>
      </c>
      <c r="I20" s="145">
        <f t="shared" si="2"/>
        <v>88</v>
      </c>
      <c r="J20" s="145">
        <f t="shared" si="3"/>
        <v>64</v>
      </c>
      <c r="K20" s="145">
        <f t="shared" si="3"/>
        <v>121</v>
      </c>
      <c r="L20" s="142"/>
      <c r="M20" s="142"/>
      <c r="N20" s="142"/>
      <c r="O20" s="142"/>
    </row>
    <row r="21" spans="1:15">
      <c r="A21" s="149">
        <f t="shared" si="4"/>
        <v>6</v>
      </c>
      <c r="B21" s="149">
        <f t="shared" si="4"/>
        <v>7</v>
      </c>
      <c r="C21" s="150">
        <f t="shared" si="5"/>
        <v>1</v>
      </c>
      <c r="E21" s="154" t="s">
        <v>103</v>
      </c>
      <c r="F21" s="154" t="s">
        <v>104</v>
      </c>
      <c r="G21" s="155"/>
      <c r="H21" s="155"/>
      <c r="I21" s="155" t="s">
        <v>105</v>
      </c>
      <c r="J21" s="155" t="s">
        <v>105</v>
      </c>
      <c r="K21" s="145" t="s">
        <v>105</v>
      </c>
      <c r="L21" s="142"/>
      <c r="M21" s="142"/>
      <c r="N21" s="142"/>
      <c r="O21" s="142"/>
    </row>
    <row r="22" spans="1:15" ht="15.75">
      <c r="E22" s="156">
        <v>60</v>
      </c>
      <c r="F22" s="156">
        <v>50</v>
      </c>
      <c r="G22" s="152"/>
      <c r="H22" s="152"/>
      <c r="I22" s="152">
        <f>SUM(I13:I20)</f>
        <v>654</v>
      </c>
      <c r="J22" s="152">
        <f>SUM(J13:J20)</f>
        <v>1304</v>
      </c>
      <c r="K22" s="152">
        <f>SUM(K13:K20)</f>
        <v>836</v>
      </c>
      <c r="L22" s="142"/>
      <c r="M22" s="142"/>
      <c r="N22" s="142"/>
      <c r="O22" s="142"/>
    </row>
    <row r="23" spans="1:15">
      <c r="C23" s="146">
        <f>1-6*SUM(C14:C21)/(8*8*8-8)</f>
        <v>0.60119047619047616</v>
      </c>
      <c r="E23" s="152"/>
      <c r="F23" s="152"/>
      <c r="G23" s="152"/>
      <c r="H23" s="152"/>
      <c r="I23" s="152"/>
      <c r="J23" s="152" t="s">
        <v>106</v>
      </c>
      <c r="K23" s="145">
        <f>J22*K22</f>
        <v>1090144</v>
      </c>
      <c r="L23" s="142"/>
      <c r="M23" s="142"/>
      <c r="N23" s="142"/>
      <c r="O23" s="142"/>
    </row>
    <row r="24" spans="1:15">
      <c r="E24" s="152"/>
      <c r="F24" s="152"/>
      <c r="G24" s="152"/>
      <c r="H24" s="152"/>
      <c r="I24" s="152"/>
      <c r="J24" s="152" t="s">
        <v>107</v>
      </c>
      <c r="K24" s="145">
        <f>SQRT(K23)</f>
        <v>1044.099612106048</v>
      </c>
      <c r="L24" s="142"/>
      <c r="M24" s="142"/>
      <c r="N24" s="142"/>
      <c r="O24" s="142"/>
    </row>
    <row r="25" spans="1:15">
      <c r="E25" s="145"/>
      <c r="F25" s="145"/>
      <c r="G25" s="145"/>
      <c r="H25" s="145"/>
      <c r="I25" s="145"/>
      <c r="J25" s="145"/>
      <c r="K25" s="145"/>
      <c r="L25" s="142"/>
      <c r="M25" s="142"/>
      <c r="N25" s="142"/>
      <c r="O25" s="142"/>
    </row>
    <row r="26" spans="1:15">
      <c r="E26" s="155"/>
      <c r="F26" s="157" t="s">
        <v>108</v>
      </c>
      <c r="G26" s="155"/>
      <c r="H26" s="155"/>
      <c r="I26" s="155"/>
      <c r="J26" s="155"/>
      <c r="K26" s="155"/>
      <c r="L26" s="148"/>
      <c r="M26" s="148"/>
      <c r="N26" s="142"/>
      <c r="O26" s="142"/>
    </row>
    <row r="27" spans="1:15">
      <c r="E27" s="152"/>
      <c r="F27" s="158"/>
      <c r="G27" s="152"/>
      <c r="H27" s="152" t="s">
        <v>109</v>
      </c>
      <c r="I27" s="152">
        <f>I22/K24</f>
        <v>0.62637701653850819</v>
      </c>
      <c r="J27" s="152"/>
      <c r="K27" s="152"/>
      <c r="L27" s="151"/>
      <c r="M27" s="151"/>
      <c r="N27" s="142"/>
      <c r="O27" s="142"/>
    </row>
    <row r="28" spans="1:15">
      <c r="E28" s="152"/>
      <c r="F28" s="158"/>
      <c r="G28" s="152"/>
      <c r="H28" s="152"/>
      <c r="I28" s="152"/>
      <c r="J28" s="152"/>
      <c r="K28" s="152"/>
      <c r="L28" s="151"/>
      <c r="M28" s="151"/>
      <c r="N28" s="142"/>
      <c r="O28" s="142"/>
    </row>
    <row r="29" spans="1:15">
      <c r="G29" s="139" t="s">
        <v>110</v>
      </c>
      <c r="H29" s="139">
        <f>CORREL(A3:A10,B3:B10)</f>
        <v>0.62637701653850819</v>
      </c>
      <c r="N29" s="142"/>
      <c r="O29" s="142"/>
    </row>
    <row r="30" spans="1:15">
      <c r="G30" s="139" t="s">
        <v>111</v>
      </c>
      <c r="H30" s="139">
        <f>PEARSON(A3:A10,B3:B10)</f>
        <v>0.62637701653850819</v>
      </c>
      <c r="N30" s="142"/>
      <c r="O30" s="142"/>
    </row>
    <row r="31" spans="1:15">
      <c r="N31" s="142"/>
      <c r="O31" s="142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RowHeight="12.75"/>
  <sheetData>
    <row r="1" spans="1:4">
      <c r="A1" s="13" t="s">
        <v>25</v>
      </c>
      <c r="B1" s="13" t="s">
        <v>24</v>
      </c>
      <c r="D1" s="13" t="s">
        <v>28</v>
      </c>
    </row>
    <row r="2" spans="1:4" ht="15.75">
      <c r="A2">
        <v>3</v>
      </c>
      <c r="B2" s="28">
        <v>167</v>
      </c>
    </row>
    <row r="3" spans="1:4" ht="15.75">
      <c r="A3">
        <v>4</v>
      </c>
      <c r="B3" s="28">
        <v>165</v>
      </c>
    </row>
    <row r="4" spans="1:4" ht="15.75">
      <c r="A4">
        <v>5</v>
      </c>
      <c r="B4" s="28">
        <v>139</v>
      </c>
    </row>
    <row r="5" spans="1:4" ht="15.75">
      <c r="A5">
        <v>6</v>
      </c>
      <c r="B5" s="28">
        <v>149</v>
      </c>
    </row>
    <row r="6" spans="1:4" ht="15.75">
      <c r="A6">
        <v>7</v>
      </c>
      <c r="B6" s="28">
        <v>119</v>
      </c>
    </row>
    <row r="7" spans="1:4" ht="15.75">
      <c r="A7">
        <v>7</v>
      </c>
      <c r="B7" s="28">
        <v>129</v>
      </c>
    </row>
    <row r="8" spans="1:4" ht="15.75">
      <c r="A8">
        <v>8</v>
      </c>
      <c r="B8" s="28">
        <v>89</v>
      </c>
    </row>
    <row r="9" spans="1:4" ht="15.75">
      <c r="A9">
        <v>8</v>
      </c>
      <c r="B9" s="28">
        <v>115</v>
      </c>
    </row>
    <row r="10" spans="1:4" ht="15.75">
      <c r="A10">
        <v>9</v>
      </c>
      <c r="B10" s="28">
        <v>76</v>
      </c>
    </row>
    <row r="11" spans="1:4" ht="15.75">
      <c r="A11">
        <v>9</v>
      </c>
      <c r="B11" s="28">
        <v>89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7"/>
  <sheetViews>
    <sheetView workbookViewId="0">
      <selection activeCell="P20" sqref="P20"/>
    </sheetView>
  </sheetViews>
  <sheetFormatPr defaultRowHeight="12.75"/>
  <cols>
    <col min="1" max="10" width="9.140625" style="43"/>
    <col min="11" max="11" width="14.140625" style="43" customWidth="1"/>
    <col min="12" max="12" width="14.85546875" style="43" customWidth="1"/>
    <col min="13" max="16384" width="9.140625" style="43"/>
  </cols>
  <sheetData>
    <row r="1" spans="1:14">
      <c r="A1" s="106" t="s">
        <v>25</v>
      </c>
      <c r="B1" s="106" t="s">
        <v>24</v>
      </c>
      <c r="D1" s="13" t="s">
        <v>28</v>
      </c>
      <c r="N1" s="43" t="s">
        <v>76</v>
      </c>
    </row>
    <row r="2" spans="1:14" ht="15.75">
      <c r="A2" s="43">
        <v>3</v>
      </c>
      <c r="B2" s="107">
        <v>167</v>
      </c>
    </row>
    <row r="3" spans="1:14" ht="15.75">
      <c r="A3" s="43">
        <v>4</v>
      </c>
      <c r="B3" s="107">
        <v>165</v>
      </c>
    </row>
    <row r="4" spans="1:14" ht="15.75">
      <c r="A4" s="43">
        <v>5</v>
      </c>
      <c r="B4" s="107">
        <v>139</v>
      </c>
    </row>
    <row r="5" spans="1:14" ht="15.75">
      <c r="A5" s="43">
        <v>6</v>
      </c>
      <c r="B5" s="107">
        <v>149</v>
      </c>
    </row>
    <row r="6" spans="1:14" ht="15.75">
      <c r="A6" s="43">
        <v>7</v>
      </c>
      <c r="B6" s="107">
        <v>119</v>
      </c>
    </row>
    <row r="7" spans="1:14" ht="15.75">
      <c r="A7" s="43">
        <v>7</v>
      </c>
      <c r="B7" s="107">
        <v>129</v>
      </c>
    </row>
    <row r="8" spans="1:14" ht="15.75">
      <c r="A8" s="43">
        <v>8</v>
      </c>
      <c r="B8" s="107">
        <v>89</v>
      </c>
    </row>
    <row r="9" spans="1:14" ht="15.75">
      <c r="A9" s="43">
        <v>8</v>
      </c>
      <c r="B9" s="107">
        <v>115</v>
      </c>
    </row>
    <row r="10" spans="1:14" ht="15.75">
      <c r="A10" s="43">
        <v>9</v>
      </c>
      <c r="B10" s="107">
        <v>76</v>
      </c>
      <c r="I10" s="108">
        <f>PEARSON(B2:B11,A2:A11)</f>
        <v>-0.94091508866342954</v>
      </c>
      <c r="K10" s="43" t="s">
        <v>53</v>
      </c>
    </row>
    <row r="11" spans="1:14" ht="16.5" thickBot="1">
      <c r="A11" s="43">
        <v>9</v>
      </c>
      <c r="B11" s="107">
        <v>89</v>
      </c>
      <c r="I11" s="43">
        <f>SQRT(0.8853)</f>
        <v>0.94090382080210511</v>
      </c>
    </row>
    <row r="12" spans="1:14">
      <c r="K12" s="102" t="s">
        <v>54</v>
      </c>
      <c r="L12" s="102"/>
    </row>
    <row r="13" spans="1:14">
      <c r="K13" s="45" t="s">
        <v>55</v>
      </c>
      <c r="L13" s="46">
        <v>0.94091508866342966</v>
      </c>
      <c r="M13" s="106" t="s">
        <v>77</v>
      </c>
    </row>
    <row r="14" spans="1:14">
      <c r="K14" s="45" t="s">
        <v>56</v>
      </c>
      <c r="L14" s="45">
        <v>0.88532120407450976</v>
      </c>
    </row>
    <row r="15" spans="1:14">
      <c r="K15" s="45" t="s">
        <v>57</v>
      </c>
      <c r="L15" s="45">
        <v>0.87098635458382345</v>
      </c>
    </row>
    <row r="16" spans="1:14">
      <c r="K16" s="45" t="s">
        <v>58</v>
      </c>
      <c r="L16" s="45">
        <v>11.523865634702041</v>
      </c>
    </row>
    <row r="17" spans="11:19" ht="13.5" thickBot="1">
      <c r="K17" s="103" t="s">
        <v>59</v>
      </c>
      <c r="L17" s="103">
        <v>10</v>
      </c>
    </row>
    <row r="19" spans="11:19" ht="13.5" thickBot="1">
      <c r="K19" s="43" t="s">
        <v>60</v>
      </c>
    </row>
    <row r="20" spans="11:19">
      <c r="K20" s="104"/>
      <c r="L20" s="104" t="s">
        <v>61</v>
      </c>
      <c r="M20" s="104" t="s">
        <v>62</v>
      </c>
      <c r="N20" s="104" t="s">
        <v>63</v>
      </c>
      <c r="O20" s="104" t="s">
        <v>4</v>
      </c>
      <c r="P20" s="105" t="s">
        <v>64</v>
      </c>
    </row>
    <row r="21" spans="11:19">
      <c r="K21" s="45" t="s">
        <v>65</v>
      </c>
      <c r="L21" s="45">
        <v>1</v>
      </c>
      <c r="M21" s="45">
        <v>8201.7041666666664</v>
      </c>
      <c r="N21" s="45">
        <v>8201.7041666666664</v>
      </c>
      <c r="O21" s="45">
        <v>61.760062751250111</v>
      </c>
      <c r="P21" s="45">
        <v>4.9631141301501105E-5</v>
      </c>
    </row>
    <row r="22" spans="11:19">
      <c r="K22" s="45" t="s">
        <v>66</v>
      </c>
      <c r="L22" s="45">
        <v>8</v>
      </c>
      <c r="M22" s="45">
        <v>1062.3958333333335</v>
      </c>
      <c r="N22" s="45">
        <v>132.79947916666669</v>
      </c>
      <c r="O22" s="45"/>
      <c r="P22" s="45"/>
    </row>
    <row r="23" spans="11:19" ht="13.5" thickBot="1">
      <c r="K23" s="103" t="s">
        <v>67</v>
      </c>
      <c r="L23" s="103">
        <v>9</v>
      </c>
      <c r="M23" s="103">
        <v>9264.1</v>
      </c>
      <c r="N23" s="103"/>
      <c r="O23" s="103"/>
      <c r="P23" s="103"/>
    </row>
    <row r="24" spans="11:19" ht="13.5" thickBot="1"/>
    <row r="25" spans="11:19">
      <c r="K25" s="104"/>
      <c r="L25" s="104" t="s">
        <v>68</v>
      </c>
      <c r="M25" s="104" t="s">
        <v>58</v>
      </c>
      <c r="N25" s="104" t="s">
        <v>69</v>
      </c>
      <c r="O25" s="104" t="s">
        <v>70</v>
      </c>
      <c r="P25" s="104" t="s">
        <v>71</v>
      </c>
      <c r="Q25" s="104" t="s">
        <v>72</v>
      </c>
      <c r="R25" s="104" t="s">
        <v>73</v>
      </c>
      <c r="S25" s="104" t="s">
        <v>74</v>
      </c>
    </row>
    <row r="26" spans="11:19">
      <c r="K26" s="45" t="s">
        <v>75</v>
      </c>
      <c r="L26" s="45">
        <v>220.15624999999997</v>
      </c>
      <c r="M26" s="45">
        <v>12.803294775031706</v>
      </c>
      <c r="N26" s="45">
        <v>17.195280892019827</v>
      </c>
      <c r="O26" s="45">
        <v>1.3310516888063289E-7</v>
      </c>
      <c r="P26" s="45">
        <v>190.63179932892987</v>
      </c>
      <c r="Q26" s="45">
        <v>249.68070067107007</v>
      </c>
      <c r="R26" s="45">
        <v>190.63179932892987</v>
      </c>
      <c r="S26" s="45">
        <v>249.68070067107007</v>
      </c>
    </row>
    <row r="27" spans="11:19" ht="13.5" thickBot="1">
      <c r="K27" s="103" t="s">
        <v>25</v>
      </c>
      <c r="L27" s="103">
        <v>-14.61458333333333</v>
      </c>
      <c r="M27" s="103">
        <v>1.8596558202972071</v>
      </c>
      <c r="N27" s="103">
        <v>-7.8587570741975536</v>
      </c>
      <c r="O27" s="103">
        <v>4.9631141301501105E-5</v>
      </c>
      <c r="P27" s="103">
        <v>-18.902957341452449</v>
      </c>
      <c r="Q27" s="103">
        <v>-10.32620932521421</v>
      </c>
      <c r="R27" s="103">
        <v>-18.902957341452449</v>
      </c>
      <c r="S27" s="103">
        <v>-10.32620932521421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1"/>
  <sheetViews>
    <sheetView workbookViewId="0"/>
  </sheetViews>
  <sheetFormatPr defaultRowHeight="12.75"/>
  <cols>
    <col min="1" max="1" width="22.140625" customWidth="1"/>
    <col min="7" max="7" width="9.7109375" customWidth="1"/>
    <col min="8" max="8" width="9.5703125" customWidth="1"/>
    <col min="9" max="9" width="9.7109375" customWidth="1"/>
    <col min="11" max="11" width="10.7109375" customWidth="1"/>
    <col min="12" max="12" width="11.7109375" customWidth="1"/>
  </cols>
  <sheetData>
    <row r="1" spans="1:14" ht="191.25">
      <c r="A1" s="3" t="s">
        <v>1</v>
      </c>
      <c r="B1" s="10" t="s">
        <v>30</v>
      </c>
      <c r="K1" s="7"/>
    </row>
    <row r="2" spans="1:14">
      <c r="J2" s="32"/>
      <c r="K2" s="30"/>
      <c r="L2" s="30"/>
      <c r="M2" s="33"/>
    </row>
    <row r="3" spans="1:14">
      <c r="J3" s="30"/>
      <c r="K3" s="30"/>
      <c r="L3" s="30"/>
      <c r="M3" s="30"/>
    </row>
    <row r="4" spans="1:14">
      <c r="A4" t="s">
        <v>2</v>
      </c>
      <c r="B4" s="2">
        <v>150</v>
      </c>
      <c r="C4" s="1">
        <v>200</v>
      </c>
      <c r="D4" s="1">
        <v>250</v>
      </c>
      <c r="E4" s="1">
        <v>300</v>
      </c>
      <c r="F4" s="1">
        <v>350</v>
      </c>
      <c r="G4" s="1">
        <v>400</v>
      </c>
      <c r="H4" s="1">
        <v>450</v>
      </c>
      <c r="I4" s="1">
        <v>500</v>
      </c>
      <c r="J4" s="30"/>
      <c r="K4" s="30"/>
      <c r="L4" s="30"/>
      <c r="M4" s="30"/>
    </row>
    <row r="5" spans="1:14">
      <c r="A5" t="s">
        <v>3</v>
      </c>
      <c r="B5" s="2">
        <v>8</v>
      </c>
      <c r="C5" s="4">
        <v>12</v>
      </c>
      <c r="D5" s="4">
        <v>30</v>
      </c>
      <c r="E5" s="4">
        <v>20</v>
      </c>
      <c r="F5" s="4">
        <v>55</v>
      </c>
      <c r="G5" s="4">
        <v>58</v>
      </c>
      <c r="H5" s="4">
        <v>44</v>
      </c>
      <c r="I5" s="4">
        <v>65</v>
      </c>
      <c r="J5" s="30"/>
      <c r="K5" s="30"/>
      <c r="L5" s="30"/>
      <c r="M5" s="30"/>
    </row>
    <row r="6" spans="1:14">
      <c r="J6" s="30"/>
      <c r="K6" s="30"/>
      <c r="L6" s="30"/>
      <c r="M6" s="30"/>
    </row>
    <row r="7" spans="1:14">
      <c r="A7" s="6"/>
      <c r="B7" s="6"/>
      <c r="C7" s="6"/>
      <c r="D7" s="30"/>
      <c r="E7" s="30"/>
      <c r="F7" s="31"/>
      <c r="G7" s="30"/>
      <c r="H7" s="30"/>
      <c r="I7" s="30"/>
      <c r="J7" s="30"/>
      <c r="K7" s="30"/>
      <c r="L7" s="30"/>
      <c r="M7" s="30"/>
      <c r="N7" s="30"/>
    </row>
    <row r="8" spans="1:14">
      <c r="A8" s="5"/>
      <c r="B8" s="5"/>
      <c r="C8" s="5"/>
      <c r="D8" s="30"/>
      <c r="E8" s="31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5"/>
      <c r="B9" s="5"/>
      <c r="C9" s="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>
      <c r="A12" s="8"/>
      <c r="B12" s="8"/>
      <c r="C12" s="30"/>
      <c r="D12" s="30"/>
      <c r="E12" s="30"/>
      <c r="F12" s="30"/>
      <c r="G12" s="29"/>
      <c r="H12" s="29"/>
      <c r="I12" s="30"/>
      <c r="J12" s="30"/>
      <c r="K12" s="30"/>
      <c r="L12" s="30"/>
      <c r="M12" s="30"/>
      <c r="N12" s="30"/>
    </row>
    <row r="13" spans="1:14">
      <c r="A13" s="8"/>
      <c r="B13" s="8"/>
      <c r="C13" s="30"/>
      <c r="D13" s="30"/>
      <c r="E13" s="30"/>
      <c r="F13" s="30"/>
      <c r="G13" s="5"/>
      <c r="H13" s="5"/>
      <c r="I13" s="30"/>
      <c r="J13" s="30"/>
      <c r="K13" s="30"/>
      <c r="L13" s="30"/>
      <c r="M13" s="30"/>
      <c r="N13" s="30"/>
    </row>
    <row r="14" spans="1:14">
      <c r="A14" s="8"/>
      <c r="B14" s="8"/>
      <c r="C14" s="30"/>
      <c r="D14" s="30"/>
      <c r="E14" s="30"/>
      <c r="F14" s="30"/>
      <c r="G14" s="5"/>
      <c r="H14" s="5"/>
      <c r="I14" s="30"/>
      <c r="J14" s="30"/>
      <c r="K14" s="30"/>
      <c r="L14" s="30"/>
      <c r="M14" s="30"/>
      <c r="N14" s="30"/>
    </row>
    <row r="15" spans="1:14">
      <c r="A15" s="8"/>
      <c r="B15" s="8"/>
      <c r="C15" s="30"/>
      <c r="D15" s="30"/>
      <c r="E15" s="30"/>
      <c r="F15" s="30"/>
      <c r="G15" s="5"/>
      <c r="H15" s="5"/>
      <c r="I15" s="30"/>
      <c r="J15" s="30"/>
      <c r="K15" s="30"/>
      <c r="L15" s="30"/>
      <c r="M15" s="30"/>
      <c r="N15" s="30"/>
    </row>
    <row r="16" spans="1:14">
      <c r="A16" s="8"/>
      <c r="B16" s="8"/>
      <c r="C16" s="30"/>
      <c r="D16" s="30"/>
      <c r="E16" s="30"/>
      <c r="F16" s="30"/>
      <c r="G16" s="5"/>
      <c r="H16" s="5"/>
      <c r="I16" s="30"/>
      <c r="J16" s="30"/>
      <c r="K16" s="30"/>
      <c r="L16" s="30"/>
      <c r="M16" s="30"/>
      <c r="N16" s="30"/>
    </row>
    <row r="17" spans="1:15">
      <c r="A17" s="8"/>
      <c r="B17" s="8"/>
      <c r="C17" s="30"/>
      <c r="D17" s="30"/>
      <c r="E17" s="30"/>
      <c r="F17" s="30"/>
      <c r="G17" s="5"/>
      <c r="H17" s="5"/>
      <c r="I17" s="30"/>
      <c r="J17" s="30"/>
      <c r="K17" s="30"/>
      <c r="L17" s="30"/>
      <c r="M17" s="30"/>
      <c r="N17" s="30"/>
    </row>
    <row r="18" spans="1:15">
      <c r="A18" s="8"/>
      <c r="B18" s="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8"/>
      <c r="B19" s="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8"/>
      <c r="B20" s="8"/>
      <c r="C20" s="30"/>
      <c r="D20" s="30"/>
      <c r="E20" s="30"/>
      <c r="F20" s="30"/>
      <c r="G20" s="6"/>
      <c r="H20" s="6"/>
      <c r="I20" s="6"/>
      <c r="J20" s="6"/>
      <c r="K20" s="6"/>
      <c r="L20" s="6"/>
      <c r="M20" s="30"/>
      <c r="N20" s="30"/>
    </row>
    <row r="21" spans="1:15">
      <c r="A21" s="30"/>
      <c r="B21" s="30"/>
      <c r="C21" s="30"/>
      <c r="D21" s="30"/>
      <c r="E21" s="30"/>
      <c r="F21" s="30"/>
      <c r="G21" s="5"/>
      <c r="H21" s="5"/>
      <c r="I21" s="5"/>
      <c r="J21" s="5"/>
      <c r="K21" s="5"/>
      <c r="L21" s="5"/>
      <c r="M21" s="30"/>
      <c r="N21" s="30"/>
    </row>
    <row r="22" spans="1:15">
      <c r="A22" s="30"/>
      <c r="B22" s="30"/>
      <c r="C22" s="30"/>
      <c r="D22" s="30"/>
      <c r="E22" s="30"/>
      <c r="F22" s="30"/>
      <c r="G22" s="5"/>
      <c r="H22" s="5"/>
      <c r="I22" s="5"/>
      <c r="J22" s="5"/>
      <c r="K22" s="5"/>
      <c r="L22" s="5"/>
      <c r="M22" s="30"/>
      <c r="N22" s="30"/>
    </row>
    <row r="23" spans="1:15">
      <c r="A23" s="6"/>
      <c r="B23" s="6"/>
      <c r="C23" s="6"/>
      <c r="D23" s="6"/>
      <c r="E23" s="6"/>
      <c r="F23" s="6"/>
      <c r="G23" s="5"/>
      <c r="H23" s="5"/>
      <c r="I23" s="5"/>
      <c r="J23" s="5"/>
      <c r="K23" s="5"/>
      <c r="L23" s="5"/>
      <c r="M23" s="30"/>
      <c r="N23" s="30"/>
    </row>
    <row r="24" spans="1:15">
      <c r="A24" s="5"/>
      <c r="B24" s="5"/>
      <c r="C24" s="5"/>
      <c r="D24" s="5"/>
      <c r="E24" s="5"/>
      <c r="F24" s="5"/>
      <c r="G24" s="30"/>
      <c r="H24" s="30"/>
      <c r="I24" s="30"/>
      <c r="J24" s="30"/>
      <c r="K24" s="30"/>
      <c r="L24" s="30"/>
      <c r="M24" s="30"/>
      <c r="N24" s="30"/>
    </row>
    <row r="25" spans="1:15">
      <c r="A25" s="5"/>
      <c r="B25" s="5"/>
      <c r="C25" s="5"/>
      <c r="D25" s="5"/>
      <c r="E25" s="5"/>
      <c r="F25" s="5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5"/>
      <c r="B26" s="5"/>
      <c r="C26" s="5"/>
      <c r="D26" s="5"/>
      <c r="E26" s="5"/>
      <c r="F26" s="5"/>
      <c r="G26" s="5"/>
      <c r="H26" s="5"/>
      <c r="I26" s="5"/>
      <c r="J26" s="9"/>
      <c r="K26" s="5"/>
      <c r="L26" s="5"/>
      <c r="M26" s="5"/>
      <c r="N26" s="5"/>
      <c r="O26" s="5"/>
    </row>
    <row r="27" spans="1:15">
      <c r="A27" s="30"/>
      <c r="B27" s="30"/>
      <c r="C27" s="30"/>
      <c r="D27" s="30"/>
      <c r="E27" s="30"/>
      <c r="F27" s="30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6"/>
      <c r="B28" s="6"/>
      <c r="C28" s="6"/>
      <c r="D28" s="6"/>
      <c r="E28" s="6"/>
      <c r="F28" s="6"/>
      <c r="G28" s="30"/>
      <c r="H28" s="30"/>
      <c r="I28" s="30"/>
      <c r="J28" s="30"/>
      <c r="K28" s="30"/>
      <c r="L28" s="30"/>
      <c r="M28" s="30"/>
      <c r="N28" s="30"/>
    </row>
    <row r="29" spans="1:15">
      <c r="A29" s="5"/>
      <c r="B29" s="5"/>
      <c r="C29" s="5"/>
      <c r="D29" s="5"/>
      <c r="E29" s="5"/>
      <c r="F29" s="5"/>
      <c r="G29" s="30"/>
      <c r="H29" s="30"/>
      <c r="I29" s="30"/>
      <c r="J29" s="30"/>
      <c r="K29" s="30"/>
      <c r="L29" s="30"/>
      <c r="M29" s="30"/>
      <c r="N29" s="30"/>
    </row>
    <row r="30" spans="1:15">
      <c r="A30" s="5"/>
      <c r="B30" s="5"/>
      <c r="C30" s="5"/>
      <c r="D30" s="5"/>
      <c r="E30" s="5"/>
      <c r="F30" s="5"/>
      <c r="G30" s="30"/>
      <c r="H30" s="30"/>
      <c r="I30" s="30"/>
      <c r="J30" s="30"/>
      <c r="K30" s="30"/>
      <c r="L30" s="30"/>
      <c r="M30" s="30"/>
      <c r="N30" s="30"/>
    </row>
    <row r="31" spans="1:15">
      <c r="A31" s="5"/>
      <c r="B31" s="5"/>
      <c r="C31" s="5"/>
      <c r="D31" s="5"/>
      <c r="E31" s="5"/>
      <c r="F31" s="5"/>
      <c r="G31" s="30"/>
      <c r="H31" s="30"/>
      <c r="I31" s="30"/>
      <c r="J31" s="30"/>
      <c r="K31" s="30"/>
      <c r="L31" s="30"/>
      <c r="M31" s="30"/>
      <c r="N31" s="30"/>
    </row>
    <row r="32" spans="1:15">
      <c r="A32" s="5"/>
      <c r="B32" s="5"/>
      <c r="C32" s="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</row>
    <row r="33" spans="1:14">
      <c r="A33" s="5"/>
      <c r="B33" s="5"/>
      <c r="C33" s="5"/>
      <c r="D33" s="5"/>
      <c r="E33" s="5"/>
      <c r="F33" s="5"/>
      <c r="G33" s="6"/>
      <c r="H33" s="6"/>
      <c r="I33" s="6"/>
      <c r="J33" s="30"/>
      <c r="K33" s="30"/>
      <c r="L33" s="30"/>
      <c r="M33" s="30"/>
      <c r="N33" s="30"/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30"/>
      <c r="K34" s="30"/>
      <c r="L34" s="30"/>
      <c r="M34" s="30"/>
      <c r="N34" s="30"/>
    </row>
    <row r="35" spans="1:14">
      <c r="A35" s="5"/>
      <c r="B35" s="5"/>
      <c r="C35" s="5"/>
      <c r="D35" s="5"/>
      <c r="E35" s="5"/>
      <c r="F35" s="5"/>
      <c r="G35" s="5"/>
      <c r="H35" s="5"/>
      <c r="I35" s="5"/>
      <c r="J35" s="30"/>
      <c r="K35" s="30"/>
      <c r="L35" s="30"/>
      <c r="M35" s="30"/>
      <c r="N35" s="30"/>
    </row>
    <row r="36" spans="1:14">
      <c r="A36" s="5"/>
      <c r="B36" s="5"/>
      <c r="C36" s="5"/>
      <c r="D36" s="5"/>
      <c r="E36" s="5"/>
      <c r="F36" s="5"/>
      <c r="G36" s="5"/>
      <c r="H36" s="5"/>
      <c r="I36" s="5"/>
      <c r="J36" s="30"/>
      <c r="K36" s="30"/>
      <c r="L36" s="30"/>
      <c r="M36" s="30"/>
      <c r="N36" s="30"/>
    </row>
    <row r="37" spans="1:14">
      <c r="A37" s="5"/>
      <c r="B37" s="5"/>
      <c r="C37" s="5"/>
      <c r="D37" s="5"/>
      <c r="E37" s="5"/>
      <c r="F37" s="5"/>
      <c r="G37" s="5"/>
      <c r="H37" s="5"/>
      <c r="I37" s="5"/>
      <c r="J37" s="30"/>
      <c r="K37" s="30"/>
      <c r="L37" s="30"/>
      <c r="M37" s="30"/>
      <c r="N37" s="30"/>
    </row>
    <row r="38" spans="1:14">
      <c r="A38" s="30"/>
      <c r="B38" s="30"/>
      <c r="C38" s="30"/>
      <c r="D38" s="30"/>
      <c r="E38" s="30"/>
      <c r="F38" s="30"/>
      <c r="G38" s="5"/>
      <c r="H38" s="5"/>
      <c r="I38" s="5"/>
      <c r="J38" s="30"/>
      <c r="K38" s="30"/>
      <c r="L38" s="30"/>
      <c r="M38" s="30"/>
      <c r="N38" s="30"/>
    </row>
    <row r="39" spans="1:14">
      <c r="A39" s="30"/>
      <c r="B39" s="30"/>
      <c r="C39" s="30"/>
      <c r="D39" s="30"/>
      <c r="E39" s="30"/>
      <c r="F39" s="30"/>
      <c r="G39" s="5"/>
      <c r="H39" s="5"/>
      <c r="I39" s="5"/>
      <c r="J39" s="30"/>
      <c r="K39" s="30"/>
      <c r="L39" s="30"/>
      <c r="M39" s="30"/>
      <c r="N39" s="30"/>
    </row>
    <row r="40" spans="1:14">
      <c r="A40" s="30"/>
      <c r="B40" s="30"/>
      <c r="C40" s="30"/>
      <c r="D40" s="30"/>
      <c r="E40" s="30"/>
      <c r="F40" s="30"/>
      <c r="G40" s="5"/>
      <c r="H40" s="5"/>
      <c r="I40" s="5"/>
      <c r="J40" s="30"/>
      <c r="K40" s="30"/>
      <c r="L40" s="30"/>
      <c r="M40" s="30"/>
      <c r="N40" s="30"/>
    </row>
    <row r="41" spans="1:14">
      <c r="A41" s="30"/>
      <c r="B41" s="30"/>
      <c r="C41" s="30"/>
      <c r="D41" s="30"/>
      <c r="E41" s="30"/>
      <c r="F41" s="30"/>
      <c r="G41" s="5"/>
      <c r="H41" s="5"/>
      <c r="I41" s="5"/>
      <c r="J41" s="30"/>
      <c r="K41" s="30"/>
      <c r="L41" s="30"/>
      <c r="M41" s="30"/>
      <c r="N41" s="30"/>
    </row>
    <row r="42" spans="1:14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>
      <c r="A43" s="6"/>
      <c r="B43" s="6"/>
      <c r="C43" s="6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>
      <c r="A44" s="5"/>
      <c r="B44" s="5"/>
      <c r="C44" s="5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activeCell="M2" sqref="M2"/>
    </sheetView>
  </sheetViews>
  <sheetFormatPr defaultRowHeight="12.75"/>
  <cols>
    <col min="1" max="1" width="22.140625" style="43" customWidth="1"/>
    <col min="2" max="6" width="9.140625" style="43"/>
    <col min="7" max="7" width="13.28515625" style="43" customWidth="1"/>
    <col min="8" max="10" width="9.140625" style="43"/>
    <col min="11" max="11" width="10.7109375" style="43" customWidth="1"/>
    <col min="12" max="12" width="11.7109375" style="43" customWidth="1"/>
    <col min="13" max="16384" width="9.140625" style="43"/>
  </cols>
  <sheetData>
    <row r="1" spans="1:15" ht="191.25">
      <c r="A1" s="109" t="s">
        <v>1</v>
      </c>
      <c r="K1" s="106" t="s">
        <v>78</v>
      </c>
      <c r="N1" s="110" t="s">
        <v>79</v>
      </c>
    </row>
    <row r="2" spans="1:15">
      <c r="J2" s="111">
        <f>K2/K3</f>
        <v>4.973209189413387</v>
      </c>
      <c r="K2" s="112">
        <f t="array" ref="K2:L6">LINEST(B5:I5,B4:I4,1,1)</f>
        <v>0.16142857142857142</v>
      </c>
      <c r="L2" s="112">
        <v>-15.964285714285715</v>
      </c>
      <c r="M2" s="113">
        <f>ABS(L2/L3)</f>
        <v>1.4272137024119282</v>
      </c>
      <c r="N2" s="114" t="s">
        <v>80</v>
      </c>
      <c r="O2" s="115" t="s">
        <v>81</v>
      </c>
    </row>
    <row r="3" spans="1:15">
      <c r="K3" s="112">
        <v>3.2459638289941445E-2</v>
      </c>
      <c r="L3" s="112">
        <v>11.185630916594183</v>
      </c>
      <c r="M3" s="57"/>
      <c r="N3" s="116" t="s">
        <v>82</v>
      </c>
      <c r="O3" s="117" t="s">
        <v>83</v>
      </c>
    </row>
    <row r="4" spans="1:15">
      <c r="A4" s="43" t="s">
        <v>2</v>
      </c>
      <c r="B4" s="118">
        <v>150</v>
      </c>
      <c r="C4" s="119">
        <v>200</v>
      </c>
      <c r="D4" s="119">
        <v>250</v>
      </c>
      <c r="E4" s="119">
        <v>300</v>
      </c>
      <c r="F4" s="119">
        <v>350</v>
      </c>
      <c r="G4" s="119">
        <v>400</v>
      </c>
      <c r="H4" s="119">
        <v>450</v>
      </c>
      <c r="I4" s="119">
        <v>500</v>
      </c>
      <c r="K4" s="112">
        <v>0.8047689075630251</v>
      </c>
      <c r="L4" s="112">
        <v>10.51812494606108</v>
      </c>
      <c r="M4" s="57"/>
      <c r="N4" s="120" t="s">
        <v>84</v>
      </c>
      <c r="O4" s="117" t="s">
        <v>85</v>
      </c>
    </row>
    <row r="5" spans="1:15">
      <c r="A5" s="43" t="s">
        <v>3</v>
      </c>
      <c r="B5" s="118">
        <v>8</v>
      </c>
      <c r="C5" s="121">
        <v>12</v>
      </c>
      <c r="D5" s="121">
        <v>30</v>
      </c>
      <c r="E5" s="121">
        <v>20</v>
      </c>
      <c r="F5" s="121">
        <v>55</v>
      </c>
      <c r="G5" s="121">
        <v>58</v>
      </c>
      <c r="H5" s="121">
        <v>44</v>
      </c>
      <c r="I5" s="121">
        <v>65</v>
      </c>
      <c r="K5" s="112">
        <v>24.732809641665757</v>
      </c>
      <c r="L5" s="112">
        <v>6</v>
      </c>
      <c r="M5" s="56">
        <f>TINV(0.05,L5)</f>
        <v>2.4469118464326822</v>
      </c>
      <c r="N5" s="122" t="s">
        <v>4</v>
      </c>
      <c r="O5" s="117" t="s">
        <v>86</v>
      </c>
    </row>
    <row r="6" spans="1:15">
      <c r="K6" s="112">
        <v>2736.2142857142853</v>
      </c>
      <c r="L6" s="112">
        <v>663.78571428571456</v>
      </c>
      <c r="N6" s="123" t="s">
        <v>87</v>
      </c>
      <c r="O6" s="124" t="s">
        <v>88</v>
      </c>
    </row>
    <row r="7" spans="1:15">
      <c r="A7" s="125"/>
      <c r="B7" s="126" t="s">
        <v>2</v>
      </c>
      <c r="C7" s="126" t="s">
        <v>3</v>
      </c>
      <c r="D7" s="127"/>
      <c r="E7" s="128"/>
      <c r="F7" s="129" t="s">
        <v>89</v>
      </c>
      <c r="G7" s="128"/>
    </row>
    <row r="8" spans="1:15">
      <c r="A8" s="130" t="s">
        <v>2</v>
      </c>
      <c r="B8" s="45">
        <v>1</v>
      </c>
      <c r="C8" s="45"/>
      <c r="D8" s="117"/>
      <c r="E8" s="106" t="s">
        <v>84</v>
      </c>
    </row>
    <row r="9" spans="1:15">
      <c r="A9" s="131" t="s">
        <v>3</v>
      </c>
      <c r="B9" s="132">
        <v>0.89708913022231251</v>
      </c>
      <c r="C9" s="132">
        <v>1</v>
      </c>
      <c r="D9" s="133"/>
      <c r="E9" s="43">
        <f>B9*B9</f>
        <v>0.80476890756302522</v>
      </c>
    </row>
    <row r="10" spans="1:15" s="135" customFormat="1">
      <c r="A10" s="134"/>
      <c r="B10" s="134"/>
      <c r="C10" s="134"/>
    </row>
    <row r="11" spans="1:15">
      <c r="A11" s="129" t="s">
        <v>90</v>
      </c>
      <c r="B11" s="128"/>
      <c r="G11" s="43" t="s">
        <v>53</v>
      </c>
    </row>
    <row r="12" spans="1:15" ht="13.5" thickBot="1">
      <c r="A12" s="43" t="s">
        <v>2</v>
      </c>
      <c r="B12" s="43" t="s">
        <v>3</v>
      </c>
    </row>
    <row r="13" spans="1:15">
      <c r="A13" s="61">
        <v>150</v>
      </c>
      <c r="B13" s="61">
        <v>8</v>
      </c>
      <c r="G13" s="102" t="s">
        <v>54</v>
      </c>
      <c r="H13" s="102"/>
    </row>
    <row r="14" spans="1:15">
      <c r="A14" s="136">
        <v>200</v>
      </c>
      <c r="B14" s="136">
        <v>12</v>
      </c>
      <c r="C14" s="44"/>
      <c r="D14" s="44"/>
      <c r="E14" s="44"/>
      <c r="F14" s="44"/>
      <c r="G14" s="45" t="s">
        <v>55</v>
      </c>
      <c r="H14" s="45">
        <v>0.89708913022231251</v>
      </c>
    </row>
    <row r="15" spans="1:15">
      <c r="A15" s="136">
        <v>250</v>
      </c>
      <c r="B15" s="136">
        <v>30</v>
      </c>
      <c r="C15" s="44"/>
      <c r="D15" s="44"/>
      <c r="E15" s="44"/>
      <c r="F15" s="44"/>
      <c r="G15" s="45" t="s">
        <v>56</v>
      </c>
      <c r="H15" s="45">
        <v>0.8047689075630251</v>
      </c>
    </row>
    <row r="16" spans="1:15">
      <c r="A16" s="137">
        <v>300</v>
      </c>
      <c r="B16" s="137">
        <v>20</v>
      </c>
      <c r="C16" s="44"/>
      <c r="D16" s="44"/>
      <c r="E16" s="44"/>
      <c r="F16" s="44"/>
      <c r="G16" s="45" t="s">
        <v>57</v>
      </c>
      <c r="H16" s="45">
        <v>0.77223039215686262</v>
      </c>
    </row>
    <row r="17" spans="1:15">
      <c r="A17" s="137">
        <v>350</v>
      </c>
      <c r="B17" s="137">
        <v>55</v>
      </c>
      <c r="C17" s="44"/>
      <c r="D17" s="44"/>
      <c r="E17" s="44"/>
      <c r="F17" s="44"/>
      <c r="G17" s="45" t="s">
        <v>58</v>
      </c>
      <c r="H17" s="45">
        <v>10.51812494606108</v>
      </c>
    </row>
    <row r="18" spans="1:15" ht="13.5" thickBot="1">
      <c r="A18" s="137">
        <v>400</v>
      </c>
      <c r="B18" s="137">
        <v>58</v>
      </c>
      <c r="C18" s="44"/>
      <c r="D18" s="44"/>
      <c r="E18" s="44"/>
      <c r="F18" s="44"/>
      <c r="G18" s="103" t="s">
        <v>59</v>
      </c>
      <c r="H18" s="103">
        <v>8</v>
      </c>
    </row>
    <row r="19" spans="1:15">
      <c r="A19" s="137">
        <v>450</v>
      </c>
      <c r="B19" s="137">
        <v>44</v>
      </c>
      <c r="C19" s="44"/>
      <c r="D19" s="44"/>
      <c r="E19" s="44"/>
      <c r="F19" s="44"/>
    </row>
    <row r="20" spans="1:15" ht="13.5" thickBot="1">
      <c r="A20" s="137">
        <v>500</v>
      </c>
      <c r="B20" s="137">
        <v>65</v>
      </c>
      <c r="C20" s="44"/>
      <c r="D20" s="44"/>
      <c r="E20" s="44"/>
      <c r="F20" s="44"/>
      <c r="G20" s="43" t="s">
        <v>60</v>
      </c>
    </row>
    <row r="21" spans="1:15">
      <c r="A21" s="137"/>
      <c r="B21" s="137"/>
      <c r="C21" s="44"/>
      <c r="D21" s="44"/>
      <c r="E21" s="44"/>
      <c r="F21" s="44"/>
      <c r="G21" s="104"/>
      <c r="H21" s="104" t="s">
        <v>61</v>
      </c>
      <c r="I21" s="104" t="s">
        <v>62</v>
      </c>
      <c r="J21" s="104" t="s">
        <v>63</v>
      </c>
      <c r="K21" s="104" t="s">
        <v>4</v>
      </c>
      <c r="L21" s="104" t="s">
        <v>64</v>
      </c>
    </row>
    <row r="22" spans="1:15">
      <c r="A22" s="44"/>
      <c r="B22" s="44"/>
      <c r="C22" s="44"/>
      <c r="D22" s="44"/>
      <c r="E22" s="44"/>
      <c r="F22" s="44"/>
      <c r="G22" s="45" t="s">
        <v>65</v>
      </c>
      <c r="H22" s="45">
        <v>1</v>
      </c>
      <c r="I22" s="45">
        <v>2736.2142857142853</v>
      </c>
      <c r="J22" s="45">
        <v>2736.2142857142853</v>
      </c>
      <c r="K22" s="45">
        <v>24.732809641665757</v>
      </c>
      <c r="L22" s="45">
        <v>2.5187568798397775E-3</v>
      </c>
    </row>
    <row r="23" spans="1:15">
      <c r="A23" s="44"/>
      <c r="B23" s="44"/>
      <c r="C23" s="44"/>
      <c r="D23" s="44"/>
      <c r="E23" s="44"/>
      <c r="F23" s="44"/>
      <c r="G23" s="45" t="s">
        <v>66</v>
      </c>
      <c r="H23" s="45">
        <v>6</v>
      </c>
      <c r="I23" s="45">
        <v>663.78571428571456</v>
      </c>
      <c r="J23" s="45">
        <v>110.63095238095242</v>
      </c>
      <c r="K23" s="45"/>
      <c r="L23" s="45"/>
    </row>
    <row r="24" spans="1:15" ht="13.5" thickBot="1">
      <c r="A24" s="47"/>
      <c r="B24" s="47"/>
      <c r="C24" s="47"/>
      <c r="D24" s="47"/>
      <c r="E24" s="47"/>
      <c r="F24" s="47"/>
      <c r="G24" s="103" t="s">
        <v>67</v>
      </c>
      <c r="H24" s="103">
        <v>7</v>
      </c>
      <c r="I24" s="103">
        <v>3400</v>
      </c>
      <c r="J24" s="103"/>
      <c r="K24" s="103"/>
      <c r="L24" s="103"/>
    </row>
    <row r="25" spans="1:15" ht="13.5" thickBot="1">
      <c r="A25" s="45"/>
      <c r="B25" s="45"/>
      <c r="C25" s="45"/>
      <c r="D25" s="45"/>
      <c r="E25" s="45"/>
      <c r="F25" s="45"/>
    </row>
    <row r="26" spans="1:15">
      <c r="A26" s="45"/>
      <c r="B26" s="45"/>
      <c r="C26" s="45"/>
      <c r="D26" s="45"/>
      <c r="E26" s="45"/>
      <c r="F26" s="45"/>
      <c r="G26" s="104"/>
      <c r="H26" s="104" t="s">
        <v>68</v>
      </c>
      <c r="I26" s="104" t="s">
        <v>58</v>
      </c>
      <c r="J26" s="104" t="s">
        <v>69</v>
      </c>
      <c r="K26" s="104" t="s">
        <v>70</v>
      </c>
      <c r="L26" s="104" t="s">
        <v>71</v>
      </c>
      <c r="M26" s="104" t="s">
        <v>72</v>
      </c>
      <c r="N26" s="104" t="s">
        <v>73</v>
      </c>
      <c r="O26" s="104" t="s">
        <v>74</v>
      </c>
    </row>
    <row r="27" spans="1:15">
      <c r="A27" s="45"/>
      <c r="B27" s="45"/>
      <c r="C27" s="45"/>
      <c r="D27" s="45"/>
      <c r="E27" s="45"/>
      <c r="F27" s="45"/>
      <c r="G27" s="45" t="s">
        <v>75</v>
      </c>
      <c r="H27" s="45">
        <v>-15.964285714285715</v>
      </c>
      <c r="I27" s="45">
        <v>11.185630916594183</v>
      </c>
      <c r="J27" s="138">
        <v>-1.4272137024119282</v>
      </c>
      <c r="K27" s="45">
        <v>0.2034246809360245</v>
      </c>
      <c r="L27" s="45">
        <v>-43.33453851392369</v>
      </c>
      <c r="M27" s="45">
        <v>11.405967085352255</v>
      </c>
      <c r="N27" s="45">
        <v>-43.33453851392369</v>
      </c>
      <c r="O27" s="45">
        <v>11.405967085352255</v>
      </c>
    </row>
    <row r="28" spans="1:15" ht="13.5" thickBot="1">
      <c r="A28" s="44"/>
      <c r="B28" s="44"/>
      <c r="C28" s="44"/>
      <c r="D28" s="44"/>
      <c r="E28" s="44"/>
      <c r="F28" s="44"/>
      <c r="G28" s="103" t="s">
        <v>2</v>
      </c>
      <c r="H28" s="103">
        <v>0.16142857142857142</v>
      </c>
      <c r="I28" s="103">
        <v>3.2459638289941445E-2</v>
      </c>
      <c r="J28" s="103">
        <v>4.973209189413387</v>
      </c>
      <c r="K28" s="103">
        <v>2.5187568798397775E-3</v>
      </c>
      <c r="L28" s="103">
        <v>8.2002697965993812E-2</v>
      </c>
      <c r="M28" s="103">
        <v>0.24085444489114904</v>
      </c>
      <c r="N28" s="103">
        <v>8.2002697965993812E-2</v>
      </c>
      <c r="O28" s="103">
        <v>0.24085444489114904</v>
      </c>
    </row>
    <row r="29" spans="1:15">
      <c r="A29" s="47"/>
      <c r="B29" s="47"/>
      <c r="C29" s="47"/>
      <c r="D29" s="47"/>
      <c r="E29" s="47"/>
      <c r="F29" s="47"/>
    </row>
    <row r="30" spans="1:15">
      <c r="A30" s="45"/>
      <c r="B30" s="45"/>
      <c r="C30" s="45"/>
      <c r="D30" s="45"/>
      <c r="E30" s="45"/>
      <c r="F30" s="45"/>
    </row>
    <row r="31" spans="1:15">
      <c r="A31" s="45"/>
      <c r="B31" s="45"/>
      <c r="C31" s="45"/>
      <c r="D31" s="45"/>
      <c r="E31" s="45"/>
      <c r="F31" s="45"/>
    </row>
    <row r="32" spans="1:15">
      <c r="A32" s="45"/>
      <c r="B32" s="45"/>
      <c r="C32" s="45"/>
      <c r="D32" s="45"/>
      <c r="E32" s="45"/>
      <c r="F32" s="45"/>
      <c r="G32" s="43" t="s">
        <v>91</v>
      </c>
    </row>
    <row r="33" spans="1:9" ht="13.5" thickBot="1">
      <c r="A33" s="45"/>
      <c r="B33" s="45"/>
      <c r="C33" s="45"/>
      <c r="D33" s="45"/>
      <c r="E33" s="45"/>
      <c r="F33" s="45"/>
    </row>
    <row r="34" spans="1:9">
      <c r="A34" s="45"/>
      <c r="B34" s="45"/>
      <c r="C34" s="45"/>
      <c r="D34" s="45"/>
      <c r="E34" s="45"/>
      <c r="F34" s="45"/>
      <c r="G34" s="104" t="s">
        <v>59</v>
      </c>
      <c r="H34" s="104" t="s">
        <v>92</v>
      </c>
      <c r="I34" s="104" t="s">
        <v>66</v>
      </c>
    </row>
    <row r="35" spans="1:9">
      <c r="A35" s="45"/>
      <c r="B35" s="45"/>
      <c r="C35" s="45"/>
      <c r="D35" s="45"/>
      <c r="E35" s="45"/>
      <c r="F35" s="45"/>
      <c r="G35" s="45">
        <v>1</v>
      </c>
      <c r="H35" s="45">
        <v>8.2499999999999964</v>
      </c>
      <c r="I35" s="45">
        <v>-0.24999999999999645</v>
      </c>
    </row>
    <row r="36" spans="1:9">
      <c r="A36" s="45"/>
      <c r="B36" s="45"/>
      <c r="C36" s="45"/>
      <c r="D36" s="45"/>
      <c r="E36" s="45"/>
      <c r="F36" s="45"/>
      <c r="G36" s="45">
        <v>2</v>
      </c>
      <c r="H36" s="45">
        <v>16.321428571428569</v>
      </c>
      <c r="I36" s="45">
        <v>-4.3214285714285694</v>
      </c>
    </row>
    <row r="37" spans="1:9">
      <c r="A37" s="45"/>
      <c r="B37" s="45"/>
      <c r="C37" s="45"/>
      <c r="D37" s="45"/>
      <c r="E37" s="45"/>
      <c r="F37" s="45"/>
      <c r="G37" s="45">
        <v>3</v>
      </c>
      <c r="H37" s="45">
        <v>24.392857142857139</v>
      </c>
      <c r="I37" s="45">
        <v>5.6071428571428612</v>
      </c>
    </row>
    <row r="38" spans="1:9">
      <c r="A38" s="45"/>
      <c r="B38" s="45"/>
      <c r="C38" s="45"/>
      <c r="D38" s="45"/>
      <c r="E38" s="45"/>
      <c r="F38" s="45"/>
      <c r="G38" s="45">
        <v>4</v>
      </c>
      <c r="H38" s="45">
        <v>32.464285714285708</v>
      </c>
      <c r="I38" s="45">
        <v>-12.464285714285708</v>
      </c>
    </row>
    <row r="39" spans="1:9">
      <c r="A39" s="44"/>
      <c r="B39" s="44"/>
      <c r="C39" s="44"/>
      <c r="D39" s="44"/>
      <c r="E39" s="44"/>
      <c r="F39" s="44"/>
      <c r="G39" s="45">
        <v>5</v>
      </c>
      <c r="H39" s="45">
        <v>40.535714285714285</v>
      </c>
      <c r="I39" s="45">
        <v>14.464285714285715</v>
      </c>
    </row>
    <row r="40" spans="1:9">
      <c r="A40" s="44"/>
      <c r="B40" s="44"/>
      <c r="C40" s="44"/>
      <c r="D40" s="44"/>
      <c r="E40" s="44"/>
      <c r="F40" s="44"/>
      <c r="G40" s="45">
        <v>6</v>
      </c>
      <c r="H40" s="45">
        <v>48.607142857142854</v>
      </c>
      <c r="I40" s="45">
        <v>9.3928571428571459</v>
      </c>
    </row>
    <row r="41" spans="1:9">
      <c r="A41" s="44"/>
      <c r="B41" s="44"/>
      <c r="C41" s="44"/>
      <c r="D41" s="44"/>
      <c r="E41" s="44"/>
      <c r="F41" s="44"/>
      <c r="G41" s="45">
        <v>7</v>
      </c>
      <c r="H41" s="45">
        <v>56.678571428571423</v>
      </c>
      <c r="I41" s="45">
        <v>-12.678571428571423</v>
      </c>
    </row>
    <row r="42" spans="1:9" ht="13.5" thickBot="1">
      <c r="A42" s="44"/>
      <c r="B42" s="44"/>
      <c r="C42" s="44"/>
      <c r="D42" s="44"/>
      <c r="E42" s="44"/>
      <c r="F42" s="44"/>
      <c r="G42" s="103">
        <v>8</v>
      </c>
      <c r="H42" s="103">
        <v>64.75</v>
      </c>
      <c r="I42" s="103">
        <v>0.25</v>
      </c>
    </row>
    <row r="43" spans="1:9">
      <c r="A43" s="44"/>
      <c r="B43" s="44"/>
      <c r="C43" s="44"/>
      <c r="D43" s="44"/>
      <c r="E43" s="44"/>
      <c r="F43" s="44"/>
      <c r="G43" s="44"/>
      <c r="H43" s="44"/>
      <c r="I43" s="44"/>
    </row>
    <row r="44" spans="1:9">
      <c r="A44" s="47"/>
      <c r="B44" s="47"/>
      <c r="C44" s="47"/>
      <c r="D44" s="44"/>
      <c r="E44" s="44"/>
      <c r="F44" s="44"/>
      <c r="G44" s="44"/>
      <c r="H44" s="44"/>
      <c r="I44" s="44"/>
    </row>
    <row r="45" spans="1:9">
      <c r="A45" s="45"/>
      <c r="B45" s="45"/>
      <c r="C45" s="45"/>
      <c r="D45" s="44"/>
      <c r="E45" s="44"/>
      <c r="F45" s="44"/>
      <c r="G45" s="44"/>
      <c r="H45" s="44"/>
      <c r="I45" s="44"/>
    </row>
  </sheetData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8"/>
  <sheetViews>
    <sheetView workbookViewId="0"/>
  </sheetViews>
  <sheetFormatPr defaultRowHeight="12.75"/>
  <cols>
    <col min="1" max="1" width="15" customWidth="1"/>
    <col min="2" max="2" width="11.42578125" bestFit="1" customWidth="1"/>
  </cols>
  <sheetData>
    <row r="1" spans="1:2">
      <c r="A1" t="s">
        <v>31</v>
      </c>
      <c r="B1" s="55" t="s">
        <v>32</v>
      </c>
    </row>
    <row r="2" spans="1:2">
      <c r="A2">
        <v>1</v>
      </c>
      <c r="B2" s="54">
        <v>0.19500000000000001</v>
      </c>
    </row>
    <row r="3" spans="1:2">
      <c r="A3">
        <v>2</v>
      </c>
      <c r="B3" s="54">
        <v>0.42499999999999999</v>
      </c>
    </row>
    <row r="4" spans="1:2">
      <c r="A4">
        <v>3</v>
      </c>
      <c r="B4" s="54">
        <v>0.56499999999999995</v>
      </c>
    </row>
    <row r="5" spans="1:2">
      <c r="A5">
        <v>4</v>
      </c>
      <c r="B5" s="54">
        <v>0.85099999999999998</v>
      </c>
    </row>
    <row r="6" spans="1:2">
      <c r="A6">
        <v>5</v>
      </c>
      <c r="B6" s="54">
        <v>1.1419999999999999</v>
      </c>
    </row>
    <row r="7" spans="1:2">
      <c r="A7">
        <v>6</v>
      </c>
      <c r="B7" s="54">
        <v>1.1983999999999999</v>
      </c>
    </row>
    <row r="8" spans="1:2">
      <c r="A8">
        <v>7</v>
      </c>
      <c r="B8" s="54">
        <v>1.53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A19" workbookViewId="0">
      <selection activeCell="X7" sqref="X7"/>
    </sheetView>
  </sheetViews>
  <sheetFormatPr defaultRowHeight="12.75"/>
  <cols>
    <col min="1" max="1" width="15" customWidth="1"/>
    <col min="2" max="2" width="11.42578125" bestFit="1" customWidth="1"/>
  </cols>
  <sheetData>
    <row r="1" spans="1:13">
      <c r="A1" t="s">
        <v>31</v>
      </c>
      <c r="B1" s="55" t="s">
        <v>32</v>
      </c>
    </row>
    <row r="2" spans="1:13">
      <c r="A2" s="163">
        <v>1</v>
      </c>
      <c r="B2" s="54">
        <v>0.19500000000000001</v>
      </c>
      <c r="D2" s="167">
        <v>0.72</v>
      </c>
    </row>
    <row r="3" spans="1:13">
      <c r="A3" s="163">
        <v>2</v>
      </c>
      <c r="B3" s="54">
        <v>0.42499999999999999</v>
      </c>
      <c r="D3" s="166">
        <f>(D2-$B$10)/$A$10</f>
        <v>3.4345385719879906</v>
      </c>
      <c r="E3" s="164">
        <f>D2/F10</f>
        <v>3.3877342510687494</v>
      </c>
    </row>
    <row r="4" spans="1:13">
      <c r="A4" s="163">
        <v>3</v>
      </c>
      <c r="B4" s="54">
        <v>0.56499999999999995</v>
      </c>
    </row>
    <row r="5" spans="1:13">
      <c r="A5" s="163">
        <v>4</v>
      </c>
      <c r="B5" s="54">
        <v>0.85099999999999998</v>
      </c>
      <c r="F5" s="165"/>
      <c r="G5" s="165"/>
      <c r="H5" s="165"/>
      <c r="I5" s="165"/>
      <c r="J5" s="165"/>
      <c r="K5" s="165"/>
      <c r="L5" s="165"/>
      <c r="M5" s="165"/>
    </row>
    <row r="6" spans="1:13">
      <c r="A6" s="163">
        <v>5</v>
      </c>
      <c r="B6" s="54">
        <v>1.1419999999999999</v>
      </c>
      <c r="F6" s="165"/>
      <c r="G6" s="165"/>
      <c r="H6" s="165"/>
      <c r="I6" s="165"/>
      <c r="J6" s="165"/>
      <c r="K6" s="165"/>
      <c r="L6" s="165"/>
      <c r="M6" s="165"/>
    </row>
    <row r="7" spans="1:13">
      <c r="A7" s="163">
        <v>6</v>
      </c>
      <c r="B7" s="54">
        <v>1.1983999999999999</v>
      </c>
      <c r="F7" s="165"/>
      <c r="G7" s="165"/>
      <c r="H7" s="165"/>
      <c r="I7" s="165"/>
      <c r="J7" s="165"/>
      <c r="K7" s="165"/>
      <c r="L7" s="165"/>
      <c r="M7" s="165"/>
    </row>
    <row r="8" spans="1:13">
      <c r="A8" s="163">
        <v>7</v>
      </c>
      <c r="B8" s="54">
        <v>1.53</v>
      </c>
      <c r="F8" s="165"/>
      <c r="G8" s="165"/>
      <c r="H8" s="165"/>
      <c r="I8" s="165"/>
      <c r="J8" s="165"/>
      <c r="K8" s="165"/>
      <c r="L8" s="165"/>
      <c r="M8" s="165"/>
    </row>
    <row r="9" spans="1:13">
      <c r="F9" s="165"/>
      <c r="G9" s="165"/>
      <c r="H9" s="165"/>
      <c r="I9" s="165"/>
      <c r="J9" s="165"/>
      <c r="K9" s="165"/>
      <c r="L9" s="165"/>
      <c r="M9" s="165"/>
    </row>
    <row r="10" spans="1:13">
      <c r="A10">
        <f t="array" ref="A10:B14">LINEST(B2:B8,A2:A8,1,1)</f>
        <v>0.21888571428571427</v>
      </c>
      <c r="B10">
        <v>-3.1771428571428451E-2</v>
      </c>
      <c r="C10">
        <f>ABS(B10/B11)</f>
        <v>0.62404586345245072</v>
      </c>
      <c r="D10" s="14">
        <f>TINV(0.05,B13)</f>
        <v>2.5705818346975402</v>
      </c>
      <c r="F10" s="165">
        <f t="array" ref="F10:G14">LINEST(B2:B8,A2:A8,0,1)</f>
        <v>0.21253142857142857</v>
      </c>
      <c r="G10" s="165">
        <v>0</v>
      </c>
      <c r="H10" s="165"/>
      <c r="I10" s="165"/>
      <c r="J10" s="165"/>
      <c r="K10" s="165"/>
      <c r="L10" s="165"/>
      <c r="M10" s="165"/>
    </row>
    <row r="11" spans="1:13">
      <c r="A11">
        <v>1.1384271283356754E-2</v>
      </c>
      <c r="B11">
        <v>5.0912008927768947E-2</v>
      </c>
      <c r="F11" s="165">
        <v>4.8252093113106704E-3</v>
      </c>
      <c r="G11" s="165" t="e">
        <v>#N/A</v>
      </c>
      <c r="H11" s="165"/>
      <c r="I11" s="165"/>
      <c r="J11" s="165"/>
      <c r="K11" s="165"/>
      <c r="L11" s="165"/>
      <c r="M11" s="165"/>
    </row>
    <row r="12" spans="1:13">
      <c r="A12">
        <v>0.98665523090286811</v>
      </c>
      <c r="B12">
        <v>6.0239901346912213E-2</v>
      </c>
      <c r="F12" s="165">
        <v>0.99691683921280816</v>
      </c>
      <c r="G12" s="165">
        <v>5.7092646511738163E-2</v>
      </c>
      <c r="H12" s="165"/>
      <c r="I12" s="165"/>
      <c r="J12" s="165"/>
      <c r="K12" s="165"/>
      <c r="L12" s="165"/>
      <c r="M12" s="165"/>
    </row>
    <row r="13" spans="1:13">
      <c r="A13">
        <v>369.67864476386018</v>
      </c>
      <c r="B13">
        <v>5</v>
      </c>
      <c r="F13" s="165">
        <v>1940.0548489476603</v>
      </c>
      <c r="G13" s="165">
        <v>6</v>
      </c>
      <c r="H13" s="165"/>
      <c r="I13" s="165"/>
      <c r="J13" s="165"/>
      <c r="K13" s="165"/>
      <c r="L13" s="165"/>
      <c r="M13" s="165"/>
    </row>
    <row r="14" spans="1:13">
      <c r="A14">
        <v>1.3415067657142856</v>
      </c>
      <c r="B14">
        <v>1.814422857142858E-2</v>
      </c>
      <c r="F14" s="165">
        <v>6.3237451382857142</v>
      </c>
      <c r="G14" s="165">
        <v>1.9557421714285726E-2</v>
      </c>
      <c r="H14" s="165"/>
      <c r="I14" s="165"/>
      <c r="J14" s="165"/>
      <c r="K14" s="165"/>
      <c r="L14" s="165"/>
      <c r="M14" s="165"/>
    </row>
    <row r="15" spans="1:13">
      <c r="F15" s="165"/>
      <c r="G15" s="165"/>
      <c r="H15" s="165"/>
      <c r="I15" s="165"/>
      <c r="J15" s="165"/>
      <c r="K15" s="165"/>
      <c r="L15" s="165"/>
      <c r="M15" s="165"/>
    </row>
    <row r="16" spans="1:13">
      <c r="F16" s="165"/>
      <c r="G16" s="165"/>
      <c r="H16" s="165"/>
      <c r="I16" s="165"/>
      <c r="J16" s="165"/>
      <c r="K16" s="165"/>
      <c r="L16" s="165"/>
      <c r="M16" s="165"/>
    </row>
    <row r="17" spans="6:13">
      <c r="F17" s="165"/>
      <c r="G17" s="165"/>
      <c r="H17" s="165"/>
      <c r="I17" s="165"/>
      <c r="J17" s="165"/>
      <c r="K17" s="165"/>
      <c r="L17" s="165"/>
      <c r="M17" s="165"/>
    </row>
    <row r="18" spans="6:13">
      <c r="F18" s="165"/>
      <c r="G18" s="165"/>
      <c r="H18" s="165"/>
      <c r="I18" s="165"/>
      <c r="J18" s="165"/>
      <c r="K18" s="165"/>
      <c r="L18" s="165"/>
      <c r="M18" s="165"/>
    </row>
    <row r="19" spans="6:13">
      <c r="F19" s="165"/>
      <c r="G19" s="165"/>
      <c r="H19" s="165"/>
      <c r="I19" s="165"/>
      <c r="J19" s="165"/>
      <c r="K19" s="165"/>
      <c r="L19" s="165"/>
      <c r="M19" s="165"/>
    </row>
    <row r="20" spans="6:13">
      <c r="F20" s="165"/>
      <c r="G20" s="165"/>
      <c r="H20" s="165"/>
      <c r="I20" s="165"/>
      <c r="J20" s="165"/>
      <c r="K20" s="165"/>
      <c r="L20" s="165"/>
      <c r="M20" s="165"/>
    </row>
    <row r="21" spans="6:13">
      <c r="F21" s="165"/>
      <c r="G21" s="165"/>
      <c r="H21" s="165"/>
      <c r="I21" s="165"/>
      <c r="J21" s="165"/>
      <c r="K21" s="165"/>
      <c r="L21" s="165"/>
      <c r="M21" s="165"/>
    </row>
    <row r="22" spans="6:13">
      <c r="F22" s="165"/>
      <c r="G22" s="165"/>
      <c r="H22" s="165"/>
      <c r="I22" s="165"/>
      <c r="J22" s="165"/>
      <c r="K22" s="165"/>
      <c r="L22" s="165"/>
      <c r="M22" s="165"/>
    </row>
    <row r="23" spans="6:13">
      <c r="F23" s="165"/>
      <c r="G23" s="165"/>
      <c r="H23" s="165"/>
      <c r="I23" s="165"/>
      <c r="J23" s="165"/>
      <c r="K23" s="165"/>
      <c r="L23" s="165"/>
      <c r="M23" s="165"/>
    </row>
    <row r="37" spans="1:6">
      <c r="A37" t="s">
        <v>53</v>
      </c>
    </row>
    <row r="38" spans="1:6" ht="13.5" thickBot="1"/>
    <row r="39" spans="1:6">
      <c r="A39" s="162" t="s">
        <v>54</v>
      </c>
      <c r="B39" s="162"/>
    </row>
    <row r="40" spans="1:6">
      <c r="A40" s="5" t="s">
        <v>55</v>
      </c>
      <c r="B40" s="5">
        <v>0.99330520531348676</v>
      </c>
    </row>
    <row r="41" spans="1:6">
      <c r="A41" s="5" t="s">
        <v>56</v>
      </c>
      <c r="B41" s="5">
        <v>0.98665523090286811</v>
      </c>
    </row>
    <row r="42" spans="1:6">
      <c r="A42" s="5" t="s">
        <v>57</v>
      </c>
      <c r="B42" s="5">
        <v>0.98398627708344166</v>
      </c>
    </row>
    <row r="43" spans="1:6">
      <c r="A43" s="5" t="s">
        <v>58</v>
      </c>
      <c r="B43" s="5">
        <v>6.0239901346912213E-2</v>
      </c>
    </row>
    <row r="44" spans="1:6" ht="13.5" thickBot="1">
      <c r="A44" s="160" t="s">
        <v>59</v>
      </c>
      <c r="B44" s="160">
        <v>7</v>
      </c>
    </row>
    <row r="46" spans="1:6" ht="13.5" thickBot="1">
      <c r="A46" t="s">
        <v>60</v>
      </c>
    </row>
    <row r="47" spans="1:6">
      <c r="A47" s="161"/>
      <c r="B47" s="161" t="s">
        <v>61</v>
      </c>
      <c r="C47" s="161" t="s">
        <v>62</v>
      </c>
      <c r="D47" s="161" t="s">
        <v>63</v>
      </c>
      <c r="E47" s="161" t="s">
        <v>4</v>
      </c>
      <c r="F47" s="161" t="s">
        <v>64</v>
      </c>
    </row>
    <row r="48" spans="1:6">
      <c r="A48" s="5" t="s">
        <v>65</v>
      </c>
      <c r="B48" s="5">
        <v>1</v>
      </c>
      <c r="C48" s="5">
        <v>1.3415067657142856</v>
      </c>
      <c r="D48" s="5">
        <v>1.3415067657142856</v>
      </c>
      <c r="E48" s="5">
        <v>369.67864476386018</v>
      </c>
      <c r="F48" s="5">
        <v>7.0183919642761282E-6</v>
      </c>
    </row>
    <row r="49" spans="1:9">
      <c r="A49" s="5" t="s">
        <v>66</v>
      </c>
      <c r="B49" s="5">
        <v>5</v>
      </c>
      <c r="C49" s="5">
        <v>1.814422857142858E-2</v>
      </c>
      <c r="D49" s="5">
        <v>3.628845714285716E-3</v>
      </c>
      <c r="E49" s="5"/>
      <c r="F49" s="5"/>
    </row>
    <row r="50" spans="1:9" ht="13.5" thickBot="1">
      <c r="A50" s="160" t="s">
        <v>67</v>
      </c>
      <c r="B50" s="160">
        <v>6</v>
      </c>
      <c r="C50" s="160">
        <v>1.3596509942857142</v>
      </c>
      <c r="D50" s="160"/>
      <c r="E50" s="160"/>
      <c r="F50" s="160"/>
    </row>
    <row r="51" spans="1:9" ht="13.5" thickBot="1"/>
    <row r="52" spans="1:9">
      <c r="A52" s="161"/>
      <c r="B52" s="161" t="s">
        <v>68</v>
      </c>
      <c r="C52" s="161" t="s">
        <v>58</v>
      </c>
      <c r="D52" s="161" t="s">
        <v>69</v>
      </c>
      <c r="E52" s="161" t="s">
        <v>70</v>
      </c>
      <c r="F52" s="161" t="s">
        <v>71</v>
      </c>
      <c r="G52" s="161" t="s">
        <v>72</v>
      </c>
      <c r="H52" s="161" t="s">
        <v>73</v>
      </c>
      <c r="I52" s="161" t="s">
        <v>74</v>
      </c>
    </row>
    <row r="53" spans="1:9">
      <c r="A53" s="5" t="s">
        <v>75</v>
      </c>
      <c r="B53" s="5">
        <v>-3.1771428571428451E-2</v>
      </c>
      <c r="C53" s="5">
        <v>5.0912008927768947E-2</v>
      </c>
      <c r="D53" s="5">
        <v>-0.62404586345245072</v>
      </c>
      <c r="E53" s="5">
        <v>0.55996163899723861</v>
      </c>
      <c r="F53" s="5">
        <v>-0.16264491388911029</v>
      </c>
      <c r="G53" s="5">
        <v>9.9102056746253386E-2</v>
      </c>
      <c r="H53" s="5">
        <v>-0.16264491388911029</v>
      </c>
      <c r="I53" s="5">
        <v>9.9102056746253386E-2</v>
      </c>
    </row>
    <row r="54" spans="1:9" ht="13.5" thickBot="1">
      <c r="A54" s="160" t="s">
        <v>31</v>
      </c>
      <c r="B54" s="160">
        <v>0.21888571428571427</v>
      </c>
      <c r="C54" s="160">
        <v>1.1384271283356754E-2</v>
      </c>
      <c r="D54" s="160">
        <v>19.22702901552552</v>
      </c>
      <c r="E54" s="160">
        <v>7.0183919642761282E-6</v>
      </c>
      <c r="F54" s="160">
        <v>0.18962151332344854</v>
      </c>
      <c r="G54" s="160">
        <v>0.24814991524798</v>
      </c>
      <c r="H54" s="160">
        <v>0.18962151332344854</v>
      </c>
      <c r="I54" s="160">
        <v>0.24814991524798</v>
      </c>
    </row>
    <row r="58" spans="1:9">
      <c r="A58" t="s">
        <v>91</v>
      </c>
    </row>
    <row r="59" spans="1:9" ht="13.5" thickBot="1"/>
    <row r="60" spans="1:9">
      <c r="A60" s="161" t="s">
        <v>59</v>
      </c>
      <c r="B60" s="161" t="s">
        <v>113</v>
      </c>
      <c r="C60" s="161" t="s">
        <v>66</v>
      </c>
    </row>
    <row r="61" spans="1:9">
      <c r="A61" s="5">
        <v>1</v>
      </c>
      <c r="B61" s="5">
        <v>0.18711428571428582</v>
      </c>
      <c r="C61" s="5">
        <v>7.8857142857141904E-3</v>
      </c>
    </row>
    <row r="62" spans="1:9">
      <c r="A62" s="5">
        <v>2</v>
      </c>
      <c r="B62" s="5">
        <v>0.40600000000000008</v>
      </c>
      <c r="C62" s="5">
        <v>1.8999999999999906E-2</v>
      </c>
    </row>
    <row r="63" spans="1:9">
      <c r="A63" s="5">
        <v>3</v>
      </c>
      <c r="B63" s="5">
        <v>0.62488571428571438</v>
      </c>
      <c r="C63" s="5">
        <v>-5.9885714285714431E-2</v>
      </c>
    </row>
    <row r="64" spans="1:9">
      <c r="A64" s="5">
        <v>4</v>
      </c>
      <c r="B64" s="5">
        <v>0.84377142857142862</v>
      </c>
      <c r="C64" s="5">
        <v>7.228571428571362E-3</v>
      </c>
    </row>
    <row r="65" spans="1:3">
      <c r="A65" s="5">
        <v>5</v>
      </c>
      <c r="B65" s="5">
        <v>1.0626571428571427</v>
      </c>
      <c r="C65" s="5">
        <v>7.9342857142857159E-2</v>
      </c>
    </row>
    <row r="66" spans="1:3">
      <c r="A66" s="5">
        <v>6</v>
      </c>
      <c r="B66" s="5">
        <v>1.2815428571428571</v>
      </c>
      <c r="C66" s="5">
        <v>-8.3142857142857185E-2</v>
      </c>
    </row>
    <row r="67" spans="1:3" ht="13.5" thickBot="1">
      <c r="A67" s="160">
        <v>7</v>
      </c>
      <c r="B67" s="160">
        <v>1.5004285714285714</v>
      </c>
      <c r="C67" s="160">
        <v>2.9571428571428582E-2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kntgtab.učitelé</vt:lpstr>
      <vt:lpstr>kntgtab.učitelé (2)</vt:lpstr>
      <vt:lpstr>4pole</vt:lpstr>
      <vt:lpstr>4pole (2)</vt:lpstr>
      <vt:lpstr>spearman</vt:lpstr>
      <vt:lpstr>spearman (2)</vt:lpstr>
      <vt:lpstr>korelace_testy</vt:lpstr>
      <vt:lpstr>korelace_testy (2)</vt:lpstr>
      <vt:lpstr>felicia</vt:lpstr>
      <vt:lpstr>felicia (2)</vt:lpstr>
      <vt:lpstr>linreg_insulin</vt:lpstr>
      <vt:lpstr>linreg_insulin (2)</vt:lpstr>
      <vt:lpstr>koncentrace</vt:lpstr>
      <vt:lpstr>koncentrace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</cp:lastModifiedBy>
  <dcterms:created xsi:type="dcterms:W3CDTF">2008-11-02T17:47:17Z</dcterms:created>
  <dcterms:modified xsi:type="dcterms:W3CDTF">2011-11-23T01:35:09Z</dcterms:modified>
</cp:coreProperties>
</file>