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80" windowHeight="11760" firstSheet="2" activeTab="2"/>
  </bookViews>
  <sheets>
    <sheet name="res1" sheetId="2" state="hidden" r:id="rId1"/>
    <sheet name="res2" sheetId="4" state="hidden" r:id="rId2"/>
    <sheet name="percentily" sheetId="13" r:id="rId3"/>
  </sheets>
  <calcPr calcId="125725"/>
</workbook>
</file>

<file path=xl/calcChain.xml><?xml version="1.0" encoding="utf-8"?>
<calcChain xmlns="http://schemas.openxmlformats.org/spreadsheetml/2006/main">
  <c r="H10" i="13"/>
  <c r="H9"/>
  <c r="H8"/>
  <c r="H7"/>
  <c r="H5"/>
  <c r="H4"/>
  <c r="H3"/>
  <c r="H2"/>
  <c r="H6"/>
  <c r="L19"/>
  <c r="F2"/>
  <c r="D2"/>
  <c r="G3" s="1"/>
  <c r="E3"/>
  <c r="B3" i="4"/>
  <c r="B4"/>
  <c r="J2" s="1" a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F4"/>
  <c r="H16" i="2"/>
  <c r="H15"/>
  <c r="G16"/>
  <c r="G15"/>
  <c r="H14"/>
  <c r="G14"/>
  <c r="H13"/>
  <c r="G13"/>
  <c r="H11"/>
  <c r="G11"/>
  <c r="H10"/>
  <c r="G10"/>
  <c r="H9"/>
  <c r="G9"/>
  <c r="H8"/>
  <c r="G8"/>
  <c r="H7"/>
  <c r="G7"/>
  <c r="H6"/>
  <c r="G6"/>
  <c r="H5"/>
  <c r="G5"/>
  <c r="H4"/>
  <c r="G4"/>
  <c r="H3"/>
  <c r="G3"/>
  <c r="H2"/>
  <c r="G2"/>
  <c r="F5" i="4"/>
  <c r="F9"/>
  <c r="F13"/>
  <c r="M2" a="1"/>
  <c r="M4" s="1"/>
  <c r="F8"/>
  <c r="F14"/>
  <c r="M2"/>
  <c r="M6"/>
  <c r="M5"/>
  <c r="F3"/>
  <c r="M7"/>
  <c r="M3"/>
  <c r="F16"/>
  <c r="F11"/>
  <c r="F7"/>
  <c r="F15"/>
  <c r="F10"/>
  <c r="F6"/>
  <c r="F2"/>
  <c r="J11" l="1"/>
  <c r="J5"/>
  <c r="J10"/>
  <c r="J4"/>
  <c r="J9"/>
  <c r="J3"/>
  <c r="J8"/>
  <c r="J2"/>
  <c r="J7"/>
  <c r="J12"/>
  <c r="J6"/>
  <c r="G2" i="13"/>
  <c r="F3"/>
  <c r="E4"/>
  <c r="G4" s="1"/>
  <c r="F4" l="1"/>
  <c r="E5"/>
  <c r="G5" s="1"/>
  <c r="E6" l="1"/>
  <c r="G6" s="1"/>
  <c r="F5"/>
  <c r="F6" l="1"/>
  <c r="E7"/>
  <c r="G7" s="1"/>
  <c r="E8" l="1"/>
  <c r="G8" s="1"/>
  <c r="F7"/>
  <c r="F8" l="1"/>
  <c r="E9"/>
  <c r="G9" s="1"/>
  <c r="E10" l="1"/>
  <c r="G10" s="1"/>
  <c r="F9"/>
  <c r="F10" l="1"/>
</calcChain>
</file>

<file path=xl/sharedStrings.xml><?xml version="1.0" encoding="utf-8"?>
<sst xmlns="http://schemas.openxmlformats.org/spreadsheetml/2006/main" count="63" uniqueCount="36">
  <si>
    <t>hmotnost</t>
  </si>
  <si>
    <t>muži</t>
  </si>
  <si>
    <t>ženy</t>
  </si>
  <si>
    <t>aritmet. průměr</t>
  </si>
  <si>
    <t>max</t>
  </si>
  <si>
    <t>min</t>
  </si>
  <si>
    <t>modus</t>
  </si>
  <si>
    <t>medián</t>
  </si>
  <si>
    <t>rozptyl</t>
  </si>
  <si>
    <t>sm. odchylka</t>
  </si>
  <si>
    <t>výběrová sm. odchylka</t>
  </si>
  <si>
    <t>rozptyl výběru</t>
  </si>
  <si>
    <t>stř. chyba průměru</t>
  </si>
  <si>
    <t>Třídy</t>
  </si>
  <si>
    <t>Četnost</t>
  </si>
  <si>
    <t>histogram</t>
  </si>
  <si>
    <t>více</t>
  </si>
  <si>
    <t>N</t>
  </si>
  <si>
    <t>0.75 percentil</t>
  </si>
  <si>
    <t>0.5 percentil</t>
  </si>
  <si>
    <t>0.25 percentil</t>
  </si>
  <si>
    <t>délka v palcích</t>
  </si>
  <si>
    <t>přepočet (centimetry)</t>
  </si>
  <si>
    <t>0.9 percentil</t>
  </si>
  <si>
    <t>0.1 percentil</t>
  </si>
  <si>
    <t>četnosti</t>
  </si>
  <si>
    <t>třída</t>
  </si>
  <si>
    <t>Další</t>
  </si>
  <si>
    <t>decily</t>
  </si>
  <si>
    <t>n*p</t>
  </si>
  <si>
    <t>SAS5</t>
  </si>
  <si>
    <t>med=</t>
  </si>
  <si>
    <t>max=30</t>
  </si>
  <si>
    <t>excel</t>
  </si>
  <si>
    <t>Chemie</t>
  </si>
  <si>
    <t>hranice tříd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</si>
</sst>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sz val="11"/>
      <color rgb="FFD600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3" tint="0.3999755851924192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318109"/>
      <name val="Calibri"/>
      <family val="2"/>
      <charset val="238"/>
      <scheme val="minor"/>
    </font>
    <font>
      <b/>
      <i/>
      <sz val="11"/>
      <color rgb="FF31810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top"/>
    </xf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NumberFormat="1"/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/>
    <xf numFmtId="9" fontId="8" fillId="0" borderId="0" xfId="2" applyFont="1"/>
    <xf numFmtId="0" fontId="6" fillId="0" borderId="0" xfId="0" applyFont="1"/>
    <xf numFmtId="9" fontId="8" fillId="2" borderId="0" xfId="2" applyFont="1" applyFill="1" applyBorder="1"/>
    <xf numFmtId="0" fontId="9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0" fillId="0" borderId="0" xfId="1" applyFont="1" applyAlignment="1"/>
    <xf numFmtId="0" fontId="4" fillId="0" borderId="0" xfId="1" applyFont="1" applyAlignment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/>
    <xf numFmtId="2" fontId="11" fillId="0" borderId="0" xfId="0" applyNumberFormat="1" applyFont="1" applyFill="1"/>
    <xf numFmtId="0" fontId="6" fillId="0" borderId="0" xfId="0" applyFont="1" applyFill="1" applyBorder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4" fillId="0" borderId="0" xfId="0" applyNumberFormat="1" applyFont="1"/>
    <xf numFmtId="0" fontId="8" fillId="2" borderId="0" xfId="0" applyFont="1" applyFill="1" applyAlignment="1">
      <alignment horizontal="right"/>
    </xf>
    <xf numFmtId="164" fontId="13" fillId="0" borderId="0" xfId="0" applyNumberFormat="1" applyFont="1"/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4" borderId="8" xfId="0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12" fillId="3" borderId="0" xfId="0" applyNumberFormat="1" applyFont="1" applyFill="1"/>
    <xf numFmtId="164" fontId="12" fillId="3" borderId="0" xfId="0" applyNumberFormat="1" applyFont="1" applyFill="1" applyBorder="1"/>
    <xf numFmtId="164" fontId="12" fillId="4" borderId="0" xfId="0" applyNumberFormat="1" applyFont="1" applyFill="1"/>
    <xf numFmtId="9" fontId="14" fillId="5" borderId="0" xfId="2" applyFont="1" applyFill="1"/>
    <xf numFmtId="164" fontId="14" fillId="5" borderId="0" xfId="0" applyNumberFormat="1" applyFont="1" applyFill="1"/>
    <xf numFmtId="164" fontId="15" fillId="5" borderId="0" xfId="0" applyNumberFormat="1" applyFont="1" applyFill="1"/>
  </cellXfs>
  <cellStyles count="3">
    <cellStyle name="normální" xfId="0" builtinId="0"/>
    <cellStyle name="normální 2" xfId="1"/>
    <cellStyle name="procent" xfId="2" builtinId="5"/>
  </cellStyles>
  <dxfs count="0"/>
  <tableStyles count="0" defaultTableStyle="TableStyleMedium9" defaultPivotStyle="PivotStyleLight16"/>
  <colors>
    <mruColors>
      <color rgb="FF31810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muži</a:t>
            </a:r>
          </a:p>
        </c:rich>
      </c:tx>
      <c:layout>
        <c:manualLayout>
          <c:xMode val="edge"/>
          <c:yMode val="edge"/>
          <c:x val="0.45413964194073053"/>
          <c:y val="3.83141762452107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673416687239346"/>
          <c:y val="0.25670594133868135"/>
          <c:w val="0.79194803889654763"/>
          <c:h val="0.43678324347178621"/>
        </c:manualLayout>
      </c:layout>
      <c:barChart>
        <c:barDir val="col"/>
        <c:grouping val="clustered"/>
        <c:ser>
          <c:idx val="0"/>
          <c:order val="0"/>
          <c:tx>
            <c:v>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'res1'!$K$8:$K$13</c:f>
              <c:strCache>
                <c:ptCount val="6"/>
                <c:pt idx="0">
                  <c:v>59</c:v>
                </c:pt>
                <c:pt idx="1">
                  <c:v>69</c:v>
                </c:pt>
                <c:pt idx="2">
                  <c:v>79</c:v>
                </c:pt>
                <c:pt idx="3">
                  <c:v>89</c:v>
                </c:pt>
                <c:pt idx="4">
                  <c:v>99</c:v>
                </c:pt>
                <c:pt idx="5">
                  <c:v>více</c:v>
                </c:pt>
              </c:strCache>
            </c:strRef>
          </c:cat>
          <c:val>
            <c:numRef>
              <c:f>'res1'!$L$8:$L$13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axId val="87836160"/>
        <c:axId val="87855104"/>
      </c:barChart>
      <c:catAx>
        <c:axId val="8783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hmotnost [kg]</a:t>
                </a:r>
              </a:p>
            </c:rich>
          </c:tx>
          <c:layout>
            <c:manualLayout>
              <c:xMode val="edge"/>
              <c:yMode val="edge"/>
              <c:x val="0.44742823254475744"/>
              <c:y val="0.831420842509628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855104"/>
        <c:crosses val="autoZero"/>
        <c:auto val="1"/>
        <c:lblAlgn val="ctr"/>
        <c:lblOffset val="100"/>
        <c:tickLblSkip val="1"/>
        <c:tickMarkSkip val="1"/>
      </c:catAx>
      <c:valAx>
        <c:axId val="878551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5794183445190156E-2"/>
              <c:y val="0.348660210577126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836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ženy</a:t>
            </a:r>
          </a:p>
        </c:rich>
      </c:tx>
      <c:layout>
        <c:manualLayout>
          <c:xMode val="edge"/>
          <c:yMode val="edge"/>
          <c:x val="0.45434298440979959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594654788418712"/>
          <c:y val="0.25769230769230766"/>
          <c:w val="0.79287305122494434"/>
          <c:h val="0.43461538461538468"/>
        </c:manualLayout>
      </c:layout>
      <c:barChart>
        <c:barDir val="col"/>
        <c:grouping val="clustered"/>
        <c:ser>
          <c:idx val="0"/>
          <c:order val="0"/>
          <c:tx>
            <c:v>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'res1'!$K$28:$K$33</c:f>
              <c:strCache>
                <c:ptCount val="6"/>
                <c:pt idx="0">
                  <c:v>49</c:v>
                </c:pt>
                <c:pt idx="1">
                  <c:v>56</c:v>
                </c:pt>
                <c:pt idx="2">
                  <c:v>63</c:v>
                </c:pt>
                <c:pt idx="3">
                  <c:v>70</c:v>
                </c:pt>
                <c:pt idx="4">
                  <c:v>77</c:v>
                </c:pt>
                <c:pt idx="5">
                  <c:v>více</c:v>
                </c:pt>
              </c:strCache>
            </c:strRef>
          </c:cat>
          <c:val>
            <c:numRef>
              <c:f>'res1'!$L$28:$L$33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axId val="87874944"/>
        <c:axId val="88241664"/>
      </c:barChart>
      <c:catAx>
        <c:axId val="8787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hmotnost [kg]</a:t>
                </a:r>
              </a:p>
            </c:rich>
          </c:tx>
          <c:layout>
            <c:manualLayout>
              <c:xMode val="edge"/>
              <c:yMode val="edge"/>
              <c:x val="0.44766146993318484"/>
              <c:y val="0.83076923076923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41664"/>
        <c:crosses val="autoZero"/>
        <c:auto val="1"/>
        <c:lblAlgn val="ctr"/>
        <c:lblOffset val="100"/>
        <c:tickLblSkip val="1"/>
        <c:tickMarkSkip val="1"/>
      </c:catAx>
      <c:valAx>
        <c:axId val="882416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5634743875278402E-2"/>
              <c:y val="0.346153846153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87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muži</a:t>
            </a:r>
          </a:p>
        </c:rich>
      </c:tx>
      <c:layout>
        <c:manualLayout>
          <c:xMode val="edge"/>
          <c:yMode val="edge"/>
          <c:x val="0.44605542664654835"/>
          <c:y val="3.20197044334975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48653017834484"/>
          <c:y val="0.23399042919492433"/>
          <c:w val="0.83897072352229829"/>
          <c:h val="0.45812862979216756"/>
        </c:manualLayout>
      </c:layout>
      <c:barChart>
        <c:barDir val="col"/>
        <c:grouping val="clustered"/>
        <c:ser>
          <c:idx val="0"/>
          <c:order val="0"/>
          <c:tx>
            <c:v>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'res1'!$W$8:$W$20</c:f>
              <c:strCache>
                <c:ptCount val="13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více</c:v>
                </c:pt>
              </c:strCache>
            </c:strRef>
          </c:cat>
          <c:val>
            <c:numRef>
              <c:f>'res1'!$X$8:$X$20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axId val="88257664"/>
        <c:axId val="88259584"/>
      </c:barChart>
      <c:catAx>
        <c:axId val="8825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hmotnost [kg]</a:t>
                </a:r>
              </a:p>
            </c:rich>
          </c:tx>
          <c:layout>
            <c:manualLayout>
              <c:xMode val="edge"/>
              <c:yMode val="edge"/>
              <c:x val="0.43800389685588825"/>
              <c:y val="0.869459162432282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59584"/>
        <c:crosses val="autoZero"/>
        <c:auto val="1"/>
        <c:lblAlgn val="ctr"/>
        <c:lblOffset val="100"/>
        <c:tickLblSkip val="1"/>
        <c:tickMarkSkip val="1"/>
      </c:catAx>
      <c:valAx>
        <c:axId val="882595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2.5764895330112718E-2"/>
              <c:y val="0.357143374319589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5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Histogram</a:t>
            </a:r>
          </a:p>
        </c:rich>
      </c:tx>
      <c:layout>
        <c:manualLayout>
          <c:xMode val="edge"/>
          <c:yMode val="edge"/>
          <c:x val="0.40582959641255612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13004484304934"/>
          <c:y val="0.25769230769230766"/>
          <c:w val="0.60089686098654704"/>
          <c:h val="0.43461538461538468"/>
        </c:manualLayout>
      </c:layout>
      <c:barChart>
        <c:barDir val="col"/>
        <c:grouping val="clustered"/>
        <c:ser>
          <c:idx val="0"/>
          <c:order val="0"/>
          <c:tx>
            <c:v>Četnost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'res2'!$E$22:$E$27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Další</c:v>
                </c:pt>
              </c:strCache>
            </c:strRef>
          </c:cat>
          <c:val>
            <c:numRef>
              <c:f>'res2'!$F$22:$F$27</c:f>
              <c:numCache>
                <c:formatCode>General</c:formatCode>
                <c:ptCount val="6"/>
                <c:pt idx="0">
                  <c:v>11</c:v>
                </c:pt>
                <c:pt idx="1">
                  <c:v>8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axId val="88189952"/>
        <c:axId val="88196224"/>
      </c:barChart>
      <c:catAx>
        <c:axId val="8818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Třídy</a:t>
                </a:r>
              </a:p>
            </c:rich>
          </c:tx>
          <c:layout>
            <c:manualLayout>
              <c:xMode val="edge"/>
              <c:yMode val="edge"/>
              <c:x val="0.4282511210762332"/>
              <c:y val="0.83076923076923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96224"/>
        <c:crosses val="autoZero"/>
        <c:auto val="1"/>
        <c:lblAlgn val="ctr"/>
        <c:lblOffset val="100"/>
        <c:tickLblSkip val="1"/>
        <c:tickMarkSkip val="1"/>
      </c:catAx>
      <c:valAx>
        <c:axId val="88196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5874439461883414E-2"/>
              <c:y val="0.346153846153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18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69058295964124"/>
          <c:y val="0.42692307692307696"/>
          <c:w val="0.179372197309417"/>
          <c:h val="9.61538461538462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chemie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9645933520055"/>
          <c:y val="0.19951946305219315"/>
          <c:w val="0.72429142665891622"/>
          <c:h val="0.57039161149632422"/>
        </c:manualLayout>
      </c:layout>
      <c:barChart>
        <c:barDir val="col"/>
        <c:grouping val="clustered"/>
        <c:ser>
          <c:idx val="0"/>
          <c:order val="0"/>
          <c:tx>
            <c:v>Četnost</c:v>
          </c:tx>
          <c:spPr>
            <a:ln>
              <a:noFill/>
            </a:ln>
          </c:spPr>
          <c:cat>
            <c:numRef>
              <c:f>percentily!$K$11:$K$16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percentily!$L$11:$L$17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24</c:v>
                </c:pt>
                <c:pt idx="4">
                  <c:v>15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</c:ser>
        <c:gapWidth val="5"/>
        <c:axId val="88331392"/>
        <c:axId val="88333312"/>
      </c:barChart>
      <c:catAx>
        <c:axId val="8833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body</a:t>
                </a:r>
              </a:p>
            </c:rich>
          </c:tx>
          <c:layout/>
        </c:title>
        <c:numFmt formatCode="General" sourceLinked="1"/>
        <c:tickLblPos val="nextTo"/>
        <c:crossAx val="88333312"/>
        <c:crosses val="autoZero"/>
        <c:auto val="1"/>
        <c:lblAlgn val="ctr"/>
        <c:lblOffset val="100"/>
      </c:catAx>
      <c:valAx>
        <c:axId val="883333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</a:t>
                </a:r>
                <a:r>
                  <a:rPr lang="cs-CZ"/>
                  <a:t> studentů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88331392"/>
        <c:crosses val="autoZero"/>
        <c:crossBetween val="between"/>
        <c:majorUnit val="10"/>
      </c:valAx>
      <c:spPr>
        <a:effectLst>
          <a:outerShdw blurRad="50800" dir="5400000" algn="ctr" rotWithShape="0">
            <a:srgbClr val="000000">
              <a:alpha val="43137"/>
            </a:srgbClr>
          </a:outerShdw>
        </a:effectLst>
      </c:spPr>
    </c:plotArea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19</xdr:col>
      <xdr:colOff>600075</xdr:colOff>
      <xdr:row>21</xdr:row>
      <xdr:rowOff>38100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26</xdr:row>
      <xdr:rowOff>0</xdr:rowOff>
    </xdr:from>
    <xdr:to>
      <xdr:col>20</xdr:col>
      <xdr:colOff>9525</xdr:colOff>
      <xdr:row>41</xdr:row>
      <xdr:rowOff>38100</xdr:rowOff>
    </xdr:to>
    <xdr:graphicFrame macro="">
      <xdr:nvGraphicFramePr>
        <xdr:cNvPr id="33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6</xdr:row>
      <xdr:rowOff>0</xdr:rowOff>
    </xdr:from>
    <xdr:to>
      <xdr:col>34</xdr:col>
      <xdr:colOff>428625</xdr:colOff>
      <xdr:row>29</xdr:row>
      <xdr:rowOff>114300</xdr:rowOff>
    </xdr:to>
    <xdr:graphicFrame macro="">
      <xdr:nvGraphicFramePr>
        <xdr:cNvPr id="339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133350</xdr:rowOff>
    </xdr:from>
    <xdr:to>
      <xdr:col>13</xdr:col>
      <xdr:colOff>590550</xdr:colOff>
      <xdr:row>30</xdr:row>
      <xdr:rowOff>0</xdr:rowOff>
    </xdr:to>
    <xdr:graphicFrame macro="">
      <xdr:nvGraphicFramePr>
        <xdr:cNvPr id="4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95250</xdr:rowOff>
    </xdr:from>
    <xdr:to>
      <xdr:col>8</xdr:col>
      <xdr:colOff>447675</xdr:colOff>
      <xdr:row>17</xdr:row>
      <xdr:rowOff>161925</xdr:rowOff>
    </xdr:to>
    <xdr:pic>
      <xdr:nvPicPr>
        <xdr:cNvPr id="474274" name="Picture 150" descr="C:\DOCUME~1\Jirka\LOCALS~1\Temp\SNAGHTML187c0f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2409825"/>
          <a:ext cx="4095750" cy="1028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238125</xdr:colOff>
      <xdr:row>5</xdr:row>
      <xdr:rowOff>38100</xdr:rowOff>
    </xdr:from>
    <xdr:to>
      <xdr:col>17</xdr:col>
      <xdr:colOff>238125</xdr:colOff>
      <xdr:row>17</xdr:row>
      <xdr:rowOff>104775</xdr:rowOff>
    </xdr:to>
    <xdr:graphicFrame macro="">
      <xdr:nvGraphicFramePr>
        <xdr:cNvPr id="474275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7</xdr:row>
      <xdr:rowOff>152400</xdr:rowOff>
    </xdr:from>
    <xdr:to>
      <xdr:col>15</xdr:col>
      <xdr:colOff>581027</xdr:colOff>
      <xdr:row>16</xdr:row>
      <xdr:rowOff>171451</xdr:rowOff>
    </xdr:to>
    <xdr:cxnSp macro="">
      <xdr:nvCxnSpPr>
        <xdr:cNvPr id="5" name="Přímá spojovací čára 4"/>
        <xdr:cNvCxnSpPr/>
      </xdr:nvCxnSpPr>
      <xdr:spPr>
        <a:xfrm flipH="1" flipV="1">
          <a:off x="10001250" y="1485900"/>
          <a:ext cx="9527" cy="1752601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activeCell="G11" sqref="G11"/>
    </sheetView>
  </sheetViews>
  <sheetFormatPr defaultRowHeight="12.75"/>
  <cols>
    <col min="6" max="6" width="20.140625" customWidth="1"/>
  </cols>
  <sheetData>
    <row r="1" spans="1:24">
      <c r="A1" t="s">
        <v>0</v>
      </c>
      <c r="G1" t="s">
        <v>1</v>
      </c>
      <c r="H1" t="s">
        <v>2</v>
      </c>
    </row>
    <row r="2" spans="1:24">
      <c r="B2" t="s">
        <v>1</v>
      </c>
      <c r="C2" t="s">
        <v>2</v>
      </c>
      <c r="F2" t="s">
        <v>3</v>
      </c>
      <c r="G2">
        <f>AVERAGE(B:B)</f>
        <v>79.599999999999994</v>
      </c>
      <c r="H2">
        <f>AVERAGE(C:C)</f>
        <v>59.5</v>
      </c>
    </row>
    <row r="3" spans="1:24">
      <c r="B3">
        <v>82</v>
      </c>
      <c r="C3">
        <v>57</v>
      </c>
      <c r="F3" t="s">
        <v>4</v>
      </c>
      <c r="G3">
        <f>MAX(B:B)</f>
        <v>109</v>
      </c>
      <c r="H3">
        <f>MAX(C:C)</f>
        <v>78</v>
      </c>
    </row>
    <row r="4" spans="1:24">
      <c r="B4">
        <v>87</v>
      </c>
      <c r="C4">
        <v>62</v>
      </c>
      <c r="F4" t="s">
        <v>5</v>
      </c>
      <c r="G4">
        <f>MIN(B:B)</f>
        <v>59</v>
      </c>
      <c r="H4">
        <f>MIN(C:C)</f>
        <v>47</v>
      </c>
    </row>
    <row r="5" spans="1:24">
      <c r="B5">
        <v>93</v>
      </c>
      <c r="C5">
        <v>58</v>
      </c>
      <c r="F5" t="s">
        <v>6</v>
      </c>
      <c r="G5">
        <f>MODE(B3:B32)</f>
        <v>81</v>
      </c>
      <c r="H5">
        <f>MODE(C3:C32)</f>
        <v>58</v>
      </c>
    </row>
    <row r="6" spans="1:24" ht="13.5" thickBot="1">
      <c r="B6">
        <v>74</v>
      </c>
      <c r="C6">
        <v>71</v>
      </c>
      <c r="F6" t="s">
        <v>7</v>
      </c>
      <c r="G6">
        <f>MEDIAN(B:B)</f>
        <v>80</v>
      </c>
      <c r="H6">
        <f>MEDIAN(C:C)</f>
        <v>59</v>
      </c>
      <c r="K6" s="6"/>
      <c r="L6" s="6"/>
      <c r="M6" s="6"/>
    </row>
    <row r="7" spans="1:24">
      <c r="B7">
        <v>68</v>
      </c>
      <c r="C7">
        <v>49</v>
      </c>
      <c r="F7" t="s">
        <v>8</v>
      </c>
      <c r="G7">
        <f>VARP(B:B)</f>
        <v>133.30666666666667</v>
      </c>
      <c r="H7">
        <f>VARP(C:C)</f>
        <v>56.392857142857146</v>
      </c>
      <c r="K7" s="3" t="s">
        <v>13</v>
      </c>
      <c r="L7" s="3" t="s">
        <v>14</v>
      </c>
      <c r="M7" s="7"/>
      <c r="V7">
        <v>55</v>
      </c>
      <c r="W7" s="3" t="s">
        <v>13</v>
      </c>
      <c r="X7" s="3" t="s">
        <v>14</v>
      </c>
    </row>
    <row r="8" spans="1:24">
      <c r="B8">
        <v>81</v>
      </c>
      <c r="C8">
        <v>56</v>
      </c>
      <c r="F8" t="s">
        <v>11</v>
      </c>
      <c r="G8">
        <f>VAR(B:B)</f>
        <v>137.90344827586247</v>
      </c>
      <c r="H8">
        <f>VAR(C:C)</f>
        <v>58.481481481481481</v>
      </c>
      <c r="K8" s="1">
        <v>59</v>
      </c>
      <c r="L8" s="1">
        <v>1</v>
      </c>
      <c r="M8" s="5"/>
      <c r="V8">
        <v>60</v>
      </c>
      <c r="W8" s="4">
        <v>55</v>
      </c>
      <c r="X8" s="1">
        <v>0</v>
      </c>
    </row>
    <row r="9" spans="1:24">
      <c r="B9">
        <v>80</v>
      </c>
      <c r="C9">
        <v>60</v>
      </c>
      <c r="F9" t="s">
        <v>9</v>
      </c>
      <c r="G9">
        <f>STDEVP(B:B)</f>
        <v>11.545850625513335</v>
      </c>
      <c r="H9">
        <f>STDEVP(C:C)</f>
        <v>7.50951777032701</v>
      </c>
      <c r="K9" s="1">
        <v>69</v>
      </c>
      <c r="L9" s="1">
        <v>6</v>
      </c>
      <c r="M9" s="5"/>
      <c r="V9">
        <v>65</v>
      </c>
      <c r="W9" s="4">
        <v>60</v>
      </c>
      <c r="X9" s="1">
        <v>1</v>
      </c>
    </row>
    <row r="10" spans="1:24">
      <c r="B10">
        <v>67</v>
      </c>
      <c r="C10">
        <v>53</v>
      </c>
      <c r="F10" t="s">
        <v>10</v>
      </c>
      <c r="G10">
        <f>STDEV(B:B)</f>
        <v>11.743229891127163</v>
      </c>
      <c r="H10">
        <f>STDEV(C:C)</f>
        <v>7.6473185811421169</v>
      </c>
      <c r="K10" s="1">
        <v>79</v>
      </c>
      <c r="L10" s="1">
        <v>7</v>
      </c>
      <c r="M10" s="5"/>
      <c r="V10">
        <v>70</v>
      </c>
      <c r="W10" s="4">
        <v>65</v>
      </c>
      <c r="X10" s="1">
        <v>2</v>
      </c>
    </row>
    <row r="11" spans="1:24">
      <c r="B11">
        <v>104</v>
      </c>
      <c r="C11">
        <v>71</v>
      </c>
      <c r="F11" t="s">
        <v>12</v>
      </c>
      <c r="G11">
        <f>(STDEV(B:B))/(SQRT(COUNT(B:B)))</f>
        <v>2.1440106364464278</v>
      </c>
      <c r="H11">
        <f>(STDEV(C:C))/(SQRT(COUNT(C:C)))</f>
        <v>1.4452073687275258</v>
      </c>
      <c r="K11" s="1">
        <v>89</v>
      </c>
      <c r="L11" s="1">
        <v>11</v>
      </c>
      <c r="M11" s="5"/>
      <c r="V11">
        <v>75</v>
      </c>
      <c r="W11" s="4">
        <v>70</v>
      </c>
      <c r="X11" s="1">
        <v>5</v>
      </c>
    </row>
    <row r="12" spans="1:24">
      <c r="B12">
        <v>69</v>
      </c>
      <c r="C12">
        <v>64</v>
      </c>
      <c r="F12" t="s">
        <v>15</v>
      </c>
      <c r="K12" s="1">
        <v>99</v>
      </c>
      <c r="L12" s="1">
        <v>3</v>
      </c>
      <c r="M12" s="5"/>
      <c r="V12">
        <v>80</v>
      </c>
      <c r="W12" s="4">
        <v>75</v>
      </c>
      <c r="X12" s="1">
        <v>4</v>
      </c>
    </row>
    <row r="13" spans="1:24" ht="13.5" thickBot="1">
      <c r="B13">
        <v>75</v>
      </c>
      <c r="C13">
        <v>58</v>
      </c>
      <c r="F13" t="s">
        <v>17</v>
      </c>
      <c r="G13">
        <f>COUNT(B:B)</f>
        <v>30</v>
      </c>
      <c r="H13">
        <f>COUNT(C:C)</f>
        <v>28</v>
      </c>
      <c r="K13" s="2" t="s">
        <v>16</v>
      </c>
      <c r="L13" s="2">
        <v>2</v>
      </c>
      <c r="M13" s="5"/>
      <c r="V13">
        <v>85</v>
      </c>
      <c r="W13" s="4">
        <v>80</v>
      </c>
      <c r="X13" s="1">
        <v>4</v>
      </c>
    </row>
    <row r="14" spans="1:24">
      <c r="B14">
        <v>71</v>
      </c>
      <c r="C14">
        <v>49</v>
      </c>
      <c r="F14" t="s">
        <v>18</v>
      </c>
      <c r="G14">
        <f>PERCENTILE(B3:B32,0.75)</f>
        <v>86.75</v>
      </c>
      <c r="H14">
        <f>PERCENTILE(C3:C32,0.75)</f>
        <v>64</v>
      </c>
      <c r="K14" s="6"/>
      <c r="L14" s="6"/>
      <c r="M14" s="6"/>
      <c r="V14">
        <v>90</v>
      </c>
      <c r="W14" s="4">
        <v>85</v>
      </c>
      <c r="X14" s="1">
        <v>5</v>
      </c>
    </row>
    <row r="15" spans="1:24">
      <c r="B15">
        <v>81</v>
      </c>
      <c r="C15">
        <v>68</v>
      </c>
      <c r="F15" t="s">
        <v>19</v>
      </c>
      <c r="G15">
        <f>PERCENTILE(B3:B32,0.5)</f>
        <v>80</v>
      </c>
      <c r="H15">
        <f>PERCENTILE(C3:C32,0.5)</f>
        <v>59</v>
      </c>
      <c r="K15" s="6"/>
      <c r="L15" s="6"/>
      <c r="M15" s="6"/>
      <c r="V15">
        <v>95</v>
      </c>
      <c r="W15" s="4">
        <v>90</v>
      </c>
      <c r="X15" s="1">
        <v>4</v>
      </c>
    </row>
    <row r="16" spans="1:24">
      <c r="B16">
        <v>96</v>
      </c>
      <c r="C16">
        <v>61</v>
      </c>
      <c r="F16" t="s">
        <v>20</v>
      </c>
      <c r="G16">
        <f>PERCENTILE(B3:B32,0.25)</f>
        <v>70.25</v>
      </c>
      <c r="H16">
        <f>PERCENTILE(C3:C32,0.25)</f>
        <v>54</v>
      </c>
      <c r="V16">
        <v>100</v>
      </c>
      <c r="W16" s="4">
        <v>95</v>
      </c>
      <c r="X16" s="1">
        <v>2</v>
      </c>
    </row>
    <row r="17" spans="2:24">
      <c r="B17">
        <v>89</v>
      </c>
      <c r="C17">
        <v>54</v>
      </c>
      <c r="V17">
        <v>105</v>
      </c>
      <c r="W17" s="4">
        <v>100</v>
      </c>
      <c r="X17" s="1">
        <v>1</v>
      </c>
    </row>
    <row r="18" spans="2:24">
      <c r="B18">
        <v>79</v>
      </c>
      <c r="C18">
        <v>57</v>
      </c>
      <c r="V18">
        <v>110</v>
      </c>
      <c r="W18" s="4">
        <v>105</v>
      </c>
      <c r="X18" s="1">
        <v>1</v>
      </c>
    </row>
    <row r="19" spans="2:24">
      <c r="B19">
        <v>109</v>
      </c>
      <c r="C19">
        <v>60</v>
      </c>
      <c r="W19" s="4">
        <v>110</v>
      </c>
      <c r="X19" s="1">
        <v>1</v>
      </c>
    </row>
    <row r="20" spans="2:24" ht="13.5" thickBot="1">
      <c r="B20">
        <v>87</v>
      </c>
      <c r="C20">
        <v>47</v>
      </c>
      <c r="W20" s="2" t="s">
        <v>16</v>
      </c>
      <c r="X20" s="2">
        <v>0</v>
      </c>
    </row>
    <row r="21" spans="2:24">
      <c r="B21">
        <v>63</v>
      </c>
      <c r="C21">
        <v>58</v>
      </c>
    </row>
    <row r="22" spans="2:24">
      <c r="B22">
        <v>75</v>
      </c>
      <c r="C22">
        <v>61</v>
      </c>
    </row>
    <row r="23" spans="2:24">
      <c r="B23">
        <v>77</v>
      </c>
      <c r="C23">
        <v>67</v>
      </c>
    </row>
    <row r="24" spans="2:24">
      <c r="B24">
        <v>64</v>
      </c>
      <c r="C24">
        <v>54</v>
      </c>
    </row>
    <row r="25" spans="2:24">
      <c r="B25">
        <v>59</v>
      </c>
      <c r="C25">
        <v>47</v>
      </c>
    </row>
    <row r="26" spans="2:24" ht="13.5" thickBot="1">
      <c r="B26">
        <v>81</v>
      </c>
      <c r="C26">
        <v>64</v>
      </c>
    </row>
    <row r="27" spans="2:24">
      <c r="B27">
        <v>70</v>
      </c>
      <c r="C27">
        <v>78</v>
      </c>
      <c r="J27">
        <v>49</v>
      </c>
      <c r="K27" s="3" t="s">
        <v>13</v>
      </c>
      <c r="L27" s="3" t="s">
        <v>14</v>
      </c>
    </row>
    <row r="28" spans="2:24">
      <c r="B28">
        <v>69</v>
      </c>
      <c r="C28">
        <v>63</v>
      </c>
      <c r="J28">
        <v>56</v>
      </c>
      <c r="K28" s="4">
        <v>49</v>
      </c>
      <c r="L28" s="1">
        <v>4</v>
      </c>
    </row>
    <row r="29" spans="2:24">
      <c r="B29">
        <v>86</v>
      </c>
      <c r="C29">
        <v>67</v>
      </c>
      <c r="J29">
        <v>63</v>
      </c>
      <c r="K29" s="4">
        <v>56</v>
      </c>
      <c r="L29" s="1">
        <v>5</v>
      </c>
    </row>
    <row r="30" spans="2:24">
      <c r="B30">
        <v>80</v>
      </c>
      <c r="C30">
        <v>52</v>
      </c>
      <c r="J30">
        <v>70</v>
      </c>
      <c r="K30" s="4">
        <v>63</v>
      </c>
      <c r="L30" s="1">
        <v>11</v>
      </c>
    </row>
    <row r="31" spans="2:24">
      <c r="B31">
        <v>81</v>
      </c>
      <c r="J31">
        <v>77</v>
      </c>
      <c r="K31" s="4">
        <v>70</v>
      </c>
      <c r="L31" s="1">
        <v>5</v>
      </c>
    </row>
    <row r="32" spans="2:24">
      <c r="B32">
        <v>91</v>
      </c>
      <c r="K32" s="4">
        <v>77</v>
      </c>
      <c r="L32" s="1">
        <v>2</v>
      </c>
    </row>
    <row r="33" spans="11:12" ht="13.5" thickBot="1">
      <c r="K33" s="2" t="s">
        <v>16</v>
      </c>
      <c r="L33" s="2">
        <v>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O13" sqref="O13"/>
    </sheetView>
  </sheetViews>
  <sheetFormatPr defaultRowHeight="12.75"/>
  <cols>
    <col min="1" max="1" width="17.85546875" customWidth="1"/>
    <col min="2" max="2" width="11.42578125" bestFit="1" customWidth="1"/>
    <col min="5" max="5" width="20.42578125" customWidth="1"/>
  </cols>
  <sheetData>
    <row r="1" spans="1:13">
      <c r="A1" t="s">
        <v>21</v>
      </c>
      <c r="B1">
        <v>2.54</v>
      </c>
      <c r="H1" t="s">
        <v>25</v>
      </c>
      <c r="I1" t="s">
        <v>26</v>
      </c>
    </row>
    <row r="2" spans="1:13">
      <c r="B2" t="s">
        <v>22</v>
      </c>
      <c r="E2" t="s">
        <v>3</v>
      </c>
      <c r="F2">
        <f>AVERAGE(B3:B34)</f>
        <v>1.9240499999999996</v>
      </c>
      <c r="I2">
        <v>0.5</v>
      </c>
      <c r="J2">
        <f t="array" ref="J2:J12">FREQUENCY(B3:B34,I2:I11)</f>
        <v>5</v>
      </c>
      <c r="L2">
        <v>1</v>
      </c>
      <c r="M2">
        <f t="array" ref="M2:M7">FREQUENCY(B3:B34,L2:L6)</f>
        <v>11</v>
      </c>
    </row>
    <row r="3" spans="1:13">
      <c r="A3">
        <v>0.4</v>
      </c>
      <c r="B3" s="8">
        <f t="shared" ref="B3:B34" si="0">A3*$B$1</f>
        <v>1.016</v>
      </c>
      <c r="E3" t="s">
        <v>4</v>
      </c>
      <c r="F3">
        <f>MAX(B3:B34)</f>
        <v>4.8513999999999999</v>
      </c>
      <c r="I3">
        <v>1</v>
      </c>
      <c r="J3">
        <v>6</v>
      </c>
      <c r="L3">
        <v>2</v>
      </c>
      <c r="M3">
        <v>8</v>
      </c>
    </row>
    <row r="4" spans="1:13">
      <c r="A4">
        <v>0.33</v>
      </c>
      <c r="B4" s="8">
        <f t="shared" si="0"/>
        <v>0.83820000000000006</v>
      </c>
      <c r="E4" t="s">
        <v>5</v>
      </c>
      <c r="F4">
        <f>MIN(B3:B34)</f>
        <v>5.0800000000000005E-2</v>
      </c>
      <c r="I4">
        <v>1.5</v>
      </c>
      <c r="J4">
        <v>2</v>
      </c>
      <c r="L4">
        <v>3</v>
      </c>
      <c r="M4">
        <v>3</v>
      </c>
    </row>
    <row r="5" spans="1:13">
      <c r="A5">
        <v>1.37</v>
      </c>
      <c r="B5" s="8">
        <f t="shared" si="0"/>
        <v>3.4798000000000004</v>
      </c>
      <c r="E5" t="s">
        <v>6</v>
      </c>
      <c r="F5">
        <f>MODE(B3:B34)</f>
        <v>3.4798000000000004</v>
      </c>
      <c r="I5">
        <v>2</v>
      </c>
      <c r="J5">
        <v>6</v>
      </c>
      <c r="L5">
        <v>4</v>
      </c>
      <c r="M5">
        <v>7</v>
      </c>
    </row>
    <row r="6" spans="1:13">
      <c r="A6">
        <v>0.68</v>
      </c>
      <c r="B6" s="8">
        <f t="shared" si="0"/>
        <v>1.7272000000000001</v>
      </c>
      <c r="E6" t="s">
        <v>7</v>
      </c>
      <c r="F6">
        <f>MEDIAN(B3:B34)</f>
        <v>1.778</v>
      </c>
      <c r="I6">
        <v>2.5</v>
      </c>
      <c r="J6">
        <v>2</v>
      </c>
      <c r="L6">
        <v>5</v>
      </c>
      <c r="M6">
        <v>3</v>
      </c>
    </row>
    <row r="7" spans="1:13">
      <c r="A7">
        <v>0.61</v>
      </c>
      <c r="B7" s="8">
        <f t="shared" si="0"/>
        <v>1.5493999999999999</v>
      </c>
      <c r="E7" t="s">
        <v>8</v>
      </c>
      <c r="F7">
        <f>VARP(B3:B34)</f>
        <v>1.9327783925000031</v>
      </c>
      <c r="I7">
        <v>3</v>
      </c>
      <c r="J7">
        <v>1</v>
      </c>
      <c r="M7">
        <v>0</v>
      </c>
    </row>
    <row r="8" spans="1:13">
      <c r="A8">
        <v>0.06</v>
      </c>
      <c r="B8" s="8">
        <f t="shared" si="0"/>
        <v>0.15240000000000001</v>
      </c>
      <c r="E8" t="s">
        <v>11</v>
      </c>
      <c r="F8">
        <f>VAR(B3:B34)</f>
        <v>1.9951260825806483</v>
      </c>
      <c r="I8">
        <v>3.5</v>
      </c>
      <c r="J8">
        <v>6</v>
      </c>
    </row>
    <row r="9" spans="1:13">
      <c r="A9">
        <v>1.76</v>
      </c>
      <c r="B9" s="8">
        <f t="shared" si="0"/>
        <v>4.4703999999999997</v>
      </c>
      <c r="E9" t="s">
        <v>9</v>
      </c>
      <c r="F9">
        <f>STDEVP(B3:B34)</f>
        <v>1.390244004662492</v>
      </c>
      <c r="I9">
        <v>4</v>
      </c>
      <c r="J9">
        <v>1</v>
      </c>
    </row>
    <row r="10" spans="1:13">
      <c r="A10">
        <v>0.75</v>
      </c>
      <c r="B10" s="8">
        <f t="shared" si="0"/>
        <v>1.905</v>
      </c>
      <c r="E10" t="s">
        <v>10</v>
      </c>
      <c r="F10">
        <f>STDEV(B3:B34)</f>
        <v>1.4124893212271192</v>
      </c>
      <c r="I10">
        <v>4.5</v>
      </c>
      <c r="J10">
        <v>2</v>
      </c>
    </row>
    <row r="11" spans="1:13">
      <c r="A11">
        <v>1.91</v>
      </c>
      <c r="B11" s="8">
        <f t="shared" si="0"/>
        <v>4.8513999999999999</v>
      </c>
      <c r="E11" t="s">
        <v>12</v>
      </c>
      <c r="F11">
        <f>(STDEV(B3:B34))/(SQRT(COUNT(B3:B34)))</f>
        <v>0.24969519434831988</v>
      </c>
      <c r="I11">
        <v>5</v>
      </c>
      <c r="J11">
        <v>1</v>
      </c>
    </row>
    <row r="12" spans="1:13">
      <c r="A12">
        <v>0.72</v>
      </c>
      <c r="B12" s="8">
        <f t="shared" si="0"/>
        <v>1.8288</v>
      </c>
      <c r="E12" t="s">
        <v>15</v>
      </c>
      <c r="J12">
        <v>0</v>
      </c>
    </row>
    <row r="13" spans="1:13">
      <c r="A13">
        <v>0.79</v>
      </c>
      <c r="B13" s="8">
        <f t="shared" si="0"/>
        <v>2.0066000000000002</v>
      </c>
      <c r="E13" t="s">
        <v>17</v>
      </c>
      <c r="F13">
        <f>COUNT(B3:B34)</f>
        <v>32</v>
      </c>
    </row>
    <row r="14" spans="1:13">
      <c r="A14">
        <v>1.28</v>
      </c>
      <c r="B14" s="8">
        <f t="shared" si="0"/>
        <v>3.2512000000000003</v>
      </c>
      <c r="E14" t="s">
        <v>23</v>
      </c>
      <c r="F14">
        <f>PERCENTILE(B3:B34,0.9)</f>
        <v>3.5712400000000004</v>
      </c>
    </row>
    <row r="15" spans="1:13">
      <c r="A15">
        <v>0.6</v>
      </c>
      <c r="B15" s="8">
        <f t="shared" si="0"/>
        <v>1.524</v>
      </c>
      <c r="E15" t="s">
        <v>19</v>
      </c>
      <c r="F15">
        <f>PERCENTILE(B3:B34,0.5)</f>
        <v>1.778</v>
      </c>
    </row>
    <row r="16" spans="1:13">
      <c r="A16">
        <v>0.14000000000000001</v>
      </c>
      <c r="B16" s="8">
        <f t="shared" si="0"/>
        <v>0.35560000000000003</v>
      </c>
      <c r="E16" t="s">
        <v>24</v>
      </c>
      <c r="F16">
        <f>PERCENTILE(B3:B34,0.1)</f>
        <v>0.35560000000000003</v>
      </c>
    </row>
    <row r="17" spans="1:6">
      <c r="A17">
        <v>0.02</v>
      </c>
      <c r="B17" s="8">
        <f t="shared" si="0"/>
        <v>5.0800000000000005E-2</v>
      </c>
    </row>
    <row r="18" spans="1:6">
      <c r="A18">
        <v>1.2</v>
      </c>
      <c r="B18" s="8">
        <f t="shared" si="0"/>
        <v>3.048</v>
      </c>
    </row>
    <row r="19" spans="1:6">
      <c r="A19">
        <v>1.37</v>
      </c>
      <c r="B19" s="8">
        <f t="shared" si="0"/>
        <v>3.4798000000000004</v>
      </c>
    </row>
    <row r="20" spans="1:6" ht="13.5" thickBot="1">
      <c r="A20">
        <v>0.27</v>
      </c>
      <c r="B20" s="8">
        <f t="shared" si="0"/>
        <v>0.68580000000000008</v>
      </c>
    </row>
    <row r="21" spans="1:6">
      <c r="A21">
        <v>1.27</v>
      </c>
      <c r="B21" s="8">
        <f t="shared" si="0"/>
        <v>3.2258</v>
      </c>
      <c r="E21" s="3" t="s">
        <v>13</v>
      </c>
      <c r="F21" s="3" t="s">
        <v>14</v>
      </c>
    </row>
    <row r="22" spans="1:6">
      <c r="A22">
        <v>1.01</v>
      </c>
      <c r="B22" s="8">
        <f t="shared" si="0"/>
        <v>2.5653999999999999</v>
      </c>
      <c r="E22" s="4">
        <v>1</v>
      </c>
      <c r="F22" s="1">
        <v>11</v>
      </c>
    </row>
    <row r="23" spans="1:6">
      <c r="A23">
        <v>0.22</v>
      </c>
      <c r="B23" s="8">
        <f t="shared" si="0"/>
        <v>0.55879999999999996</v>
      </c>
      <c r="E23" s="4">
        <v>2</v>
      </c>
      <c r="F23" s="1">
        <v>8</v>
      </c>
    </row>
    <row r="24" spans="1:6">
      <c r="A24">
        <v>0.72</v>
      </c>
      <c r="B24" s="8">
        <f t="shared" si="0"/>
        <v>1.8288</v>
      </c>
      <c r="E24" s="4">
        <v>3</v>
      </c>
      <c r="F24" s="1">
        <v>3</v>
      </c>
    </row>
    <row r="25" spans="1:6">
      <c r="A25">
        <v>1.37</v>
      </c>
      <c r="B25" s="8">
        <f t="shared" si="0"/>
        <v>3.4798000000000004</v>
      </c>
      <c r="E25" s="4">
        <v>4</v>
      </c>
      <c r="F25" s="1">
        <v>7</v>
      </c>
    </row>
    <row r="26" spans="1:6">
      <c r="A26">
        <v>0.22</v>
      </c>
      <c r="B26" s="8">
        <f t="shared" si="0"/>
        <v>0.55879999999999996</v>
      </c>
      <c r="E26" s="4">
        <v>5</v>
      </c>
      <c r="F26" s="1">
        <v>3</v>
      </c>
    </row>
    <row r="27" spans="1:6" ht="13.5" thickBot="1">
      <c r="A27">
        <v>0.52</v>
      </c>
      <c r="B27" s="8">
        <f t="shared" si="0"/>
        <v>1.3208</v>
      </c>
      <c r="E27" s="2" t="s">
        <v>27</v>
      </c>
      <c r="F27" s="2">
        <v>0</v>
      </c>
    </row>
    <row r="28" spans="1:6">
      <c r="A28">
        <v>0.09</v>
      </c>
      <c r="B28" s="8">
        <f t="shared" si="0"/>
        <v>0.2286</v>
      </c>
    </row>
    <row r="29" spans="1:6">
      <c r="A29">
        <v>1.7</v>
      </c>
      <c r="B29" s="8">
        <f t="shared" si="0"/>
        <v>4.3179999999999996</v>
      </c>
    </row>
    <row r="30" spans="1:6">
      <c r="A30">
        <v>0.83</v>
      </c>
      <c r="B30" s="8">
        <f t="shared" si="0"/>
        <v>2.1082000000000001</v>
      </c>
    </row>
    <row r="31" spans="1:6">
      <c r="A31">
        <v>0.25</v>
      </c>
      <c r="B31" s="8">
        <f t="shared" si="0"/>
        <v>0.63500000000000001</v>
      </c>
    </row>
    <row r="32" spans="1:6">
      <c r="A32">
        <v>1.41</v>
      </c>
      <c r="B32" s="8">
        <f t="shared" si="0"/>
        <v>3.5813999999999999</v>
      </c>
    </row>
    <row r="33" spans="1:2">
      <c r="A33">
        <v>0.23</v>
      </c>
      <c r="B33" s="8">
        <f t="shared" si="0"/>
        <v>0.58420000000000005</v>
      </c>
    </row>
    <row r="34" spans="1:2">
      <c r="A34">
        <v>0.14000000000000001</v>
      </c>
      <c r="B34" s="8">
        <f t="shared" si="0"/>
        <v>0.35560000000000003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6"/>
  <sheetViews>
    <sheetView tabSelected="1" topLeftCell="C1" workbookViewId="0">
      <selection activeCell="I5" sqref="I5"/>
    </sheetView>
  </sheetViews>
  <sheetFormatPr defaultRowHeight="12.75"/>
  <cols>
    <col min="9" max="9" width="13.42578125" customWidth="1"/>
  </cols>
  <sheetData>
    <row r="1" spans="1:13" ht="15">
      <c r="B1" s="11" t="s">
        <v>34</v>
      </c>
      <c r="C1" s="31"/>
      <c r="D1" s="32" t="s">
        <v>17</v>
      </c>
      <c r="E1" s="33" t="s">
        <v>28</v>
      </c>
      <c r="F1" s="34" t="s">
        <v>33</v>
      </c>
      <c r="G1" s="35" t="s">
        <v>29</v>
      </c>
      <c r="H1" s="36" t="s">
        <v>30</v>
      </c>
      <c r="M1" s="19"/>
    </row>
    <row r="2" spans="1:13" ht="15">
      <c r="A2">
        <v>1</v>
      </c>
      <c r="B2" s="12">
        <v>15</v>
      </c>
      <c r="C2" s="21"/>
      <c r="D2" s="13">
        <f>COUNT(B2:B55)</f>
        <v>54</v>
      </c>
      <c r="E2" s="14">
        <v>0.9</v>
      </c>
      <c r="F2" s="39">
        <f>PERCENTILE($B$2:$B$55,$E2)</f>
        <v>26</v>
      </c>
      <c r="G2" s="30">
        <f>$D$2*E2</f>
        <v>48.6</v>
      </c>
      <c r="H2" s="37">
        <f>B50</f>
        <v>26</v>
      </c>
      <c r="I2" s="15"/>
      <c r="J2" s="15"/>
      <c r="K2" s="8" t="s">
        <v>35</v>
      </c>
      <c r="M2" s="19"/>
    </row>
    <row r="3" spans="1:13" ht="15">
      <c r="A3">
        <v>2</v>
      </c>
      <c r="B3" s="12">
        <v>15</v>
      </c>
      <c r="C3" s="21"/>
      <c r="D3" s="13"/>
      <c r="E3" s="40">
        <f>E2-0.1</f>
        <v>0.8</v>
      </c>
      <c r="F3" s="41">
        <f t="shared" ref="F3:F10" si="0">PERCENTILE($B$2:$B$55,$E3)</f>
        <v>25</v>
      </c>
      <c r="G3" s="42">
        <f t="shared" ref="G3:G10" si="1">$D$2*E3</f>
        <v>43.2</v>
      </c>
      <c r="H3" s="41">
        <f>B45</f>
        <v>25</v>
      </c>
      <c r="I3" s="15"/>
      <c r="J3" s="15"/>
      <c r="K3" s="28">
        <v>5</v>
      </c>
    </row>
    <row r="4" spans="1:13" ht="15">
      <c r="A4">
        <v>3</v>
      </c>
      <c r="B4" s="12">
        <v>15</v>
      </c>
      <c r="C4" s="21"/>
      <c r="D4" s="13"/>
      <c r="E4" s="14">
        <f t="shared" ref="E4:E10" si="2">E3-0.1</f>
        <v>0.70000000000000007</v>
      </c>
      <c r="F4" s="39">
        <f t="shared" si="0"/>
        <v>23.1</v>
      </c>
      <c r="G4" s="30">
        <f t="shared" si="1"/>
        <v>37.800000000000004</v>
      </c>
      <c r="H4" s="37">
        <f>B39</f>
        <v>23</v>
      </c>
      <c r="I4" s="15"/>
      <c r="J4" s="15"/>
      <c r="K4" s="9">
        <v>10</v>
      </c>
    </row>
    <row r="5" spans="1:13" ht="15">
      <c r="A5">
        <v>4</v>
      </c>
      <c r="B5" s="12">
        <v>15</v>
      </c>
      <c r="C5" s="21"/>
      <c r="D5" s="13"/>
      <c r="E5" s="14">
        <f t="shared" si="2"/>
        <v>0.60000000000000009</v>
      </c>
      <c r="F5" s="39">
        <f t="shared" si="0"/>
        <v>21</v>
      </c>
      <c r="G5" s="30">
        <f t="shared" si="1"/>
        <v>32.400000000000006</v>
      </c>
      <c r="H5" s="37">
        <f>B34</f>
        <v>21</v>
      </c>
      <c r="I5" s="15"/>
      <c r="J5" s="15"/>
      <c r="K5" s="9">
        <v>15</v>
      </c>
    </row>
    <row r="6" spans="1:13" ht="15">
      <c r="A6">
        <v>5</v>
      </c>
      <c r="B6" s="12">
        <v>15</v>
      </c>
      <c r="C6" s="21"/>
      <c r="D6" s="29" t="s">
        <v>31</v>
      </c>
      <c r="E6" s="16">
        <f t="shared" si="2"/>
        <v>0.50000000000000011</v>
      </c>
      <c r="F6" s="39">
        <f t="shared" si="0"/>
        <v>20</v>
      </c>
      <c r="G6" s="30">
        <f t="shared" si="1"/>
        <v>27.000000000000007</v>
      </c>
      <c r="H6" s="38">
        <f>(B28+B29)/2</f>
        <v>20</v>
      </c>
      <c r="I6" s="25"/>
      <c r="J6" s="25"/>
      <c r="K6" s="9">
        <v>20</v>
      </c>
    </row>
    <row r="7" spans="1:13" ht="15">
      <c r="A7">
        <v>6</v>
      </c>
      <c r="B7" s="17">
        <v>15</v>
      </c>
      <c r="C7" s="22"/>
      <c r="D7" s="13"/>
      <c r="E7" s="14">
        <f t="shared" si="2"/>
        <v>0.40000000000000013</v>
      </c>
      <c r="F7" s="39">
        <f t="shared" si="0"/>
        <v>19</v>
      </c>
      <c r="G7" s="30">
        <f t="shared" si="1"/>
        <v>21.600000000000009</v>
      </c>
      <c r="H7" s="37">
        <f>B23</f>
        <v>19</v>
      </c>
      <c r="I7" s="15"/>
      <c r="J7" s="15"/>
      <c r="K7" s="9">
        <v>25</v>
      </c>
    </row>
    <row r="8" spans="1:13" ht="15">
      <c r="A8">
        <v>7</v>
      </c>
      <c r="B8" s="12">
        <v>16</v>
      </c>
      <c r="C8" s="21"/>
      <c r="D8" s="13"/>
      <c r="E8" s="14">
        <f t="shared" si="2"/>
        <v>0.30000000000000016</v>
      </c>
      <c r="F8" s="39">
        <f t="shared" si="0"/>
        <v>18</v>
      </c>
      <c r="G8" s="30">
        <f t="shared" si="1"/>
        <v>16.20000000000001</v>
      </c>
      <c r="H8" s="37">
        <f>B18</f>
        <v>18</v>
      </c>
      <c r="I8" s="15"/>
      <c r="J8" s="15"/>
      <c r="K8" s="9">
        <v>30</v>
      </c>
    </row>
    <row r="9" spans="1:13" ht="15.75" thickBot="1">
      <c r="A9">
        <v>8</v>
      </c>
      <c r="B9" s="12">
        <v>16</v>
      </c>
      <c r="C9" s="21"/>
      <c r="D9" s="13"/>
      <c r="E9" s="14">
        <f t="shared" si="2"/>
        <v>0.20000000000000015</v>
      </c>
      <c r="F9" s="39">
        <f t="shared" si="0"/>
        <v>17</v>
      </c>
      <c r="G9" s="30">
        <f t="shared" si="1"/>
        <v>10.800000000000008</v>
      </c>
      <c r="H9" s="37">
        <f>B12</f>
        <v>17</v>
      </c>
      <c r="I9" s="15"/>
      <c r="J9" s="15"/>
    </row>
    <row r="10" spans="1:13" ht="15">
      <c r="A10">
        <v>9</v>
      </c>
      <c r="B10" s="12">
        <v>16</v>
      </c>
      <c r="C10" s="21"/>
      <c r="D10" s="13"/>
      <c r="E10" s="14">
        <f t="shared" si="2"/>
        <v>0.10000000000000014</v>
      </c>
      <c r="F10" s="39">
        <f t="shared" si="0"/>
        <v>15.300000000000008</v>
      </c>
      <c r="G10" s="30">
        <f t="shared" si="1"/>
        <v>5.4000000000000075</v>
      </c>
      <c r="H10" s="37">
        <f>B7</f>
        <v>15</v>
      </c>
      <c r="I10" s="15"/>
      <c r="J10" s="15"/>
      <c r="K10" s="3" t="s">
        <v>13</v>
      </c>
      <c r="L10" s="3" t="s">
        <v>14</v>
      </c>
    </row>
    <row r="11" spans="1:13" ht="15">
      <c r="A11">
        <v>10</v>
      </c>
      <c r="B11" s="12">
        <v>17</v>
      </c>
      <c r="C11" s="21"/>
      <c r="D11" s="13"/>
      <c r="E11" s="13"/>
      <c r="F11" s="13"/>
      <c r="G11" s="13"/>
      <c r="H11" s="13"/>
      <c r="I11" s="13"/>
      <c r="J11" s="13"/>
      <c r="K11" s="4">
        <v>5</v>
      </c>
      <c r="L11" s="1">
        <v>0</v>
      </c>
    </row>
    <row r="12" spans="1:13" ht="15.75">
      <c r="A12">
        <v>11</v>
      </c>
      <c r="B12" s="12">
        <v>17</v>
      </c>
      <c r="C12" s="21"/>
      <c r="D12" s="13"/>
      <c r="E12" s="18"/>
      <c r="F12" s="23"/>
      <c r="G12" s="23"/>
      <c r="H12" s="23"/>
      <c r="I12" s="23"/>
      <c r="J12" s="23"/>
      <c r="K12" s="4">
        <v>10</v>
      </c>
      <c r="L12" s="1">
        <v>0</v>
      </c>
    </row>
    <row r="13" spans="1:13" ht="15">
      <c r="A13">
        <v>12</v>
      </c>
      <c r="B13" s="12">
        <v>17</v>
      </c>
      <c r="C13" s="21"/>
      <c r="E13" s="10"/>
      <c r="F13" s="24"/>
      <c r="G13" s="24"/>
      <c r="H13" s="24"/>
      <c r="I13" s="24"/>
      <c r="J13" s="24"/>
      <c r="K13" s="4">
        <v>15</v>
      </c>
      <c r="L13" s="1">
        <v>6</v>
      </c>
    </row>
    <row r="14" spans="1:13" ht="15">
      <c r="A14">
        <v>13</v>
      </c>
      <c r="B14" s="12">
        <v>17</v>
      </c>
      <c r="C14" s="21"/>
      <c r="K14" s="4">
        <v>20</v>
      </c>
      <c r="L14" s="1">
        <v>24</v>
      </c>
    </row>
    <row r="15" spans="1:13" ht="15">
      <c r="A15">
        <v>14</v>
      </c>
      <c r="B15" s="17">
        <v>17</v>
      </c>
      <c r="C15" s="22"/>
      <c r="K15" s="4">
        <v>25</v>
      </c>
      <c r="L15" s="1">
        <v>15</v>
      </c>
    </row>
    <row r="16" spans="1:13" ht="15">
      <c r="A16">
        <v>15</v>
      </c>
      <c r="B16" s="12">
        <v>18</v>
      </c>
      <c r="C16" s="21"/>
      <c r="E16" s="18"/>
      <c r="K16" s="4">
        <v>30</v>
      </c>
      <c r="L16" s="1">
        <v>9</v>
      </c>
    </row>
    <row r="17" spans="1:12" ht="15.75" thickBot="1">
      <c r="A17">
        <v>16</v>
      </c>
      <c r="B17" s="12">
        <v>18</v>
      </c>
      <c r="C17" s="21"/>
      <c r="K17" s="2" t="s">
        <v>27</v>
      </c>
      <c r="L17" s="2">
        <v>0</v>
      </c>
    </row>
    <row r="18" spans="1:12" ht="15">
      <c r="A18">
        <v>17</v>
      </c>
      <c r="B18" s="12">
        <v>18</v>
      </c>
      <c r="C18" s="21"/>
      <c r="D18" s="13"/>
    </row>
    <row r="19" spans="1:12" ht="15">
      <c r="A19">
        <v>18</v>
      </c>
      <c r="B19" s="12">
        <v>18</v>
      </c>
      <c r="C19" s="21"/>
      <c r="D19" s="13"/>
      <c r="L19">
        <f>SUM(L11:L17)</f>
        <v>54</v>
      </c>
    </row>
    <row r="20" spans="1:12" ht="15">
      <c r="A20">
        <v>19</v>
      </c>
      <c r="B20" s="12">
        <v>19</v>
      </c>
      <c r="C20" s="26"/>
      <c r="D20" s="9"/>
      <c r="E20" s="9"/>
      <c r="F20" s="9"/>
      <c r="G20" s="9"/>
      <c r="H20" s="9"/>
    </row>
    <row r="21" spans="1:12" ht="15">
      <c r="A21">
        <v>20</v>
      </c>
      <c r="B21" s="12">
        <v>19</v>
      </c>
      <c r="C21" s="26"/>
      <c r="D21" s="9"/>
      <c r="E21" s="9"/>
      <c r="F21" s="9"/>
      <c r="G21" s="9"/>
      <c r="H21" s="9"/>
      <c r="L21" s="19"/>
    </row>
    <row r="22" spans="1:12" ht="15">
      <c r="A22">
        <v>21</v>
      </c>
      <c r="B22" s="12">
        <v>19</v>
      </c>
      <c r="C22" s="26"/>
      <c r="D22" s="9"/>
      <c r="E22" s="9"/>
      <c r="F22" s="9"/>
      <c r="G22" s="9"/>
      <c r="H22" s="9"/>
      <c r="L22" s="19"/>
    </row>
    <row r="23" spans="1:12" ht="15">
      <c r="A23">
        <v>22</v>
      </c>
      <c r="B23" s="12">
        <v>19</v>
      </c>
      <c r="C23" s="26"/>
      <c r="E23" s="9"/>
      <c r="F23" s="9"/>
      <c r="G23" s="9"/>
      <c r="H23" s="9"/>
      <c r="L23" s="19"/>
    </row>
    <row r="24" spans="1:12" ht="15">
      <c r="A24">
        <v>23</v>
      </c>
      <c r="B24" s="12">
        <v>19</v>
      </c>
      <c r="C24" s="26"/>
      <c r="E24" s="9"/>
      <c r="F24" s="9"/>
      <c r="G24" s="9"/>
      <c r="H24" s="9"/>
      <c r="L24" s="19"/>
    </row>
    <row r="25" spans="1:12" ht="15">
      <c r="A25">
        <v>24</v>
      </c>
      <c r="B25" s="17">
        <v>19</v>
      </c>
      <c r="C25" s="27"/>
      <c r="E25" s="9"/>
      <c r="F25" s="9"/>
      <c r="G25" s="9"/>
      <c r="H25" s="9"/>
      <c r="L25" s="19"/>
    </row>
    <row r="26" spans="1:12" ht="15">
      <c r="A26">
        <v>25</v>
      </c>
      <c r="B26" s="17">
        <v>19</v>
      </c>
      <c r="C26" s="27"/>
      <c r="E26" s="9"/>
      <c r="F26" s="9"/>
      <c r="G26" s="9"/>
      <c r="H26" s="9"/>
      <c r="L26" s="20"/>
    </row>
    <row r="27" spans="1:12" ht="15">
      <c r="A27">
        <v>26</v>
      </c>
      <c r="B27" s="12">
        <v>20</v>
      </c>
      <c r="C27" s="26"/>
      <c r="E27" s="9"/>
      <c r="F27" s="9"/>
      <c r="G27" s="9"/>
      <c r="H27" s="9"/>
      <c r="L27" s="19"/>
    </row>
    <row r="28" spans="1:12" ht="15">
      <c r="A28">
        <v>27</v>
      </c>
      <c r="B28" s="12">
        <v>20</v>
      </c>
      <c r="C28" s="26"/>
      <c r="E28" s="9"/>
      <c r="F28" s="9"/>
      <c r="G28" s="9"/>
      <c r="H28" s="9"/>
    </row>
    <row r="29" spans="1:12" ht="15">
      <c r="A29">
        <v>28</v>
      </c>
      <c r="B29" s="12">
        <v>20</v>
      </c>
      <c r="C29" s="26"/>
      <c r="D29" s="9"/>
      <c r="E29" s="9"/>
      <c r="F29" s="9"/>
      <c r="G29" s="9"/>
      <c r="H29" s="9"/>
    </row>
    <row r="30" spans="1:12" ht="15">
      <c r="A30">
        <v>29</v>
      </c>
      <c r="B30" s="17">
        <v>20</v>
      </c>
      <c r="C30" s="27"/>
      <c r="D30" s="9"/>
      <c r="E30" s="9"/>
      <c r="F30" s="9"/>
      <c r="G30" s="9"/>
      <c r="H30" s="9"/>
    </row>
    <row r="31" spans="1:12" ht="15">
      <c r="A31">
        <v>30</v>
      </c>
      <c r="B31" s="17">
        <v>20</v>
      </c>
      <c r="C31" s="27"/>
      <c r="D31" s="9"/>
      <c r="E31" s="9"/>
      <c r="F31" s="9"/>
      <c r="G31" s="9"/>
      <c r="H31" s="9"/>
    </row>
    <row r="32" spans="1:12" ht="15">
      <c r="A32">
        <v>31</v>
      </c>
      <c r="B32" s="12">
        <v>21</v>
      </c>
      <c r="C32" s="26"/>
      <c r="D32" s="9"/>
      <c r="E32" s="9"/>
      <c r="F32" s="9"/>
      <c r="G32" s="9"/>
      <c r="H32" s="9"/>
    </row>
    <row r="33" spans="1:8" ht="15">
      <c r="A33">
        <v>32</v>
      </c>
      <c r="B33" s="17">
        <v>21</v>
      </c>
      <c r="C33" s="27"/>
      <c r="D33" s="9"/>
      <c r="E33" s="9"/>
      <c r="F33" s="9"/>
      <c r="G33" s="9"/>
      <c r="H33" s="9"/>
    </row>
    <row r="34" spans="1:8" ht="15">
      <c r="A34">
        <v>33</v>
      </c>
      <c r="B34" s="17">
        <v>21</v>
      </c>
      <c r="C34" s="27"/>
      <c r="D34" s="9"/>
      <c r="E34" s="9"/>
      <c r="F34" s="9"/>
      <c r="G34" s="9"/>
      <c r="H34" s="9"/>
    </row>
    <row r="35" spans="1:8" ht="15">
      <c r="A35">
        <v>34</v>
      </c>
      <c r="B35" s="17">
        <v>21</v>
      </c>
      <c r="C35" s="27"/>
      <c r="D35" s="9"/>
      <c r="E35" s="9"/>
      <c r="F35" s="9"/>
      <c r="G35" s="9"/>
      <c r="H35" s="9"/>
    </row>
    <row r="36" spans="1:8" ht="15">
      <c r="A36">
        <v>35</v>
      </c>
      <c r="B36" s="12">
        <v>22</v>
      </c>
      <c r="C36" s="21"/>
    </row>
    <row r="37" spans="1:8" ht="15">
      <c r="A37">
        <v>36</v>
      </c>
      <c r="B37" s="12">
        <v>22</v>
      </c>
      <c r="C37" s="21"/>
    </row>
    <row r="38" spans="1:8" ht="15">
      <c r="A38">
        <v>37</v>
      </c>
      <c r="B38" s="17">
        <v>22</v>
      </c>
      <c r="C38" s="22"/>
    </row>
    <row r="39" spans="1:8" ht="15">
      <c r="A39">
        <v>38</v>
      </c>
      <c r="B39" s="12">
        <v>23</v>
      </c>
      <c r="C39" s="21"/>
    </row>
    <row r="40" spans="1:8" ht="15">
      <c r="A40">
        <v>39</v>
      </c>
      <c r="B40" s="12">
        <v>24</v>
      </c>
      <c r="C40" s="21"/>
    </row>
    <row r="41" spans="1:8" ht="15">
      <c r="A41">
        <v>40</v>
      </c>
      <c r="B41" s="12">
        <v>25</v>
      </c>
      <c r="C41" s="21"/>
    </row>
    <row r="42" spans="1:8" ht="15">
      <c r="A42">
        <v>41</v>
      </c>
      <c r="B42" s="12">
        <v>25</v>
      </c>
      <c r="C42" s="21"/>
    </row>
    <row r="43" spans="1:8" ht="15">
      <c r="A43">
        <v>42</v>
      </c>
      <c r="B43" s="12">
        <v>25</v>
      </c>
      <c r="C43" s="21"/>
    </row>
    <row r="44" spans="1:8" ht="15">
      <c r="A44">
        <v>43</v>
      </c>
      <c r="B44" s="12">
        <v>25</v>
      </c>
      <c r="C44" s="21"/>
    </row>
    <row r="45" spans="1:8" ht="15">
      <c r="A45">
        <v>44</v>
      </c>
      <c r="B45" s="12">
        <v>25</v>
      </c>
      <c r="C45" s="21"/>
    </row>
    <row r="46" spans="1:8" ht="15">
      <c r="A46">
        <v>45</v>
      </c>
      <c r="B46" s="17">
        <v>25</v>
      </c>
      <c r="C46" s="22"/>
    </row>
    <row r="47" spans="1:8" ht="15">
      <c r="A47">
        <v>46</v>
      </c>
      <c r="B47" s="12">
        <v>26</v>
      </c>
      <c r="C47" s="21"/>
    </row>
    <row r="48" spans="1:8" ht="15">
      <c r="A48">
        <v>47</v>
      </c>
      <c r="B48" s="12">
        <v>26</v>
      </c>
      <c r="C48" s="21"/>
    </row>
    <row r="49" spans="1:3" ht="15">
      <c r="A49">
        <v>48</v>
      </c>
      <c r="B49" s="12">
        <v>26</v>
      </c>
      <c r="C49" s="21"/>
    </row>
    <row r="50" spans="1:3" ht="15">
      <c r="A50">
        <v>49</v>
      </c>
      <c r="B50" s="12">
        <v>26</v>
      </c>
      <c r="C50" s="21"/>
    </row>
    <row r="51" spans="1:3" ht="15">
      <c r="A51">
        <v>50</v>
      </c>
      <c r="B51" s="12">
        <v>27</v>
      </c>
      <c r="C51" s="21"/>
    </row>
    <row r="52" spans="1:3" ht="15">
      <c r="A52">
        <v>51</v>
      </c>
      <c r="B52" s="12">
        <v>27</v>
      </c>
      <c r="C52" s="21"/>
    </row>
    <row r="53" spans="1:3" ht="15">
      <c r="A53">
        <v>52</v>
      </c>
      <c r="B53" s="12">
        <v>27</v>
      </c>
      <c r="C53" s="21"/>
    </row>
    <row r="54" spans="1:3" ht="15">
      <c r="A54">
        <v>53</v>
      </c>
      <c r="B54" s="12">
        <v>28</v>
      </c>
      <c r="C54" s="21"/>
    </row>
    <row r="55" spans="1:3" ht="15">
      <c r="A55">
        <v>54</v>
      </c>
      <c r="B55" s="12">
        <v>28</v>
      </c>
    </row>
    <row r="56" spans="1:3">
      <c r="B56" s="8" t="s">
        <v>32</v>
      </c>
      <c r="C56" s="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res1</vt:lpstr>
      <vt:lpstr>res2</vt:lpstr>
      <vt:lpstr>percentily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</dc:creator>
  <cp:lastModifiedBy>..</cp:lastModifiedBy>
  <dcterms:created xsi:type="dcterms:W3CDTF">2008-03-18T07:53:40Z</dcterms:created>
  <dcterms:modified xsi:type="dcterms:W3CDTF">2011-10-18T17:43:19Z</dcterms:modified>
</cp:coreProperties>
</file>