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bookViews>
    <workbookView xWindow="0" yWindow="0" windowWidth="28800" windowHeight="12435" activeTab="3"/>
  </bookViews>
  <sheets>
    <sheet name="Kor" sheetId="1" r:id="rId1"/>
    <sheet name="Reg" sheetId="2" r:id="rId2"/>
    <sheet name="Reg2" sheetId="3" r:id="rId3"/>
    <sheet name="Parc" sheetId="4" r:id="rId4"/>
  </sheets>
  <definedNames>
    <definedName name="solver_adj" localSheetId="3" hidden="1">Parc!$I$6:$I$8</definedName>
    <definedName name="solver_adj" localSheetId="2" hidden="1">'Reg2'!$I$6:$I$8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3" hidden="1">Parc!$I$10</definedName>
    <definedName name="solver_opt" localSheetId="2" hidden="1">'Reg2'!$I$10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bv" localSheetId="2" hidden="1">1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1</definedName>
    <definedName name="solver_scl" localSheetId="2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2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J23" i="4"/>
  <c r="K21" i="4"/>
  <c r="J18" i="4"/>
  <c r="I18" i="4"/>
  <c r="J3" i="4"/>
  <c r="K3" i="4"/>
  <c r="J4" i="4"/>
  <c r="K4" i="4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K18" i="4"/>
  <c r="J19" i="4"/>
  <c r="K19" i="4"/>
  <c r="J20" i="4"/>
  <c r="K20" i="4"/>
  <c r="J21" i="4"/>
  <c r="K2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9" i="4"/>
  <c r="I20" i="4"/>
  <c r="I21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" i="4"/>
  <c r="B24" i="4"/>
  <c r="B23" i="4"/>
  <c r="C28" i="4"/>
  <c r="C27" i="4"/>
  <c r="C26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F2" i="4"/>
  <c r="E2" i="4"/>
  <c r="D24" i="4"/>
  <c r="C24" i="4"/>
  <c r="D23" i="4"/>
  <c r="C23" i="4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D24" i="3"/>
  <c r="C24" i="3"/>
  <c r="D23" i="3"/>
  <c r="C23" i="3"/>
  <c r="N10" i="2"/>
  <c r="N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N6" i="2"/>
  <c r="N7" i="2"/>
  <c r="D24" i="2"/>
  <c r="C24" i="2"/>
  <c r="D23" i="2"/>
  <c r="F21" i="2" s="1"/>
  <c r="H21" i="2" s="1"/>
  <c r="C23" i="2"/>
  <c r="E21" i="2"/>
  <c r="G21" i="2" s="1"/>
  <c r="I21" i="2" s="1"/>
  <c r="F20" i="2"/>
  <c r="H20" i="2" s="1"/>
  <c r="E20" i="2"/>
  <c r="G20" i="2" s="1"/>
  <c r="I20" i="2" s="1"/>
  <c r="E19" i="2"/>
  <c r="G19" i="2" s="1"/>
  <c r="F18" i="2"/>
  <c r="H18" i="2" s="1"/>
  <c r="E18" i="2"/>
  <c r="G18" i="2" s="1"/>
  <c r="E17" i="2"/>
  <c r="G17" i="2" s="1"/>
  <c r="F16" i="2"/>
  <c r="H16" i="2" s="1"/>
  <c r="E16" i="2"/>
  <c r="G16" i="2" s="1"/>
  <c r="I16" i="2" s="1"/>
  <c r="E15" i="2"/>
  <c r="G15" i="2" s="1"/>
  <c r="F14" i="2"/>
  <c r="H14" i="2" s="1"/>
  <c r="E14" i="2"/>
  <c r="G14" i="2" s="1"/>
  <c r="E13" i="2"/>
  <c r="G13" i="2" s="1"/>
  <c r="F12" i="2"/>
  <c r="H12" i="2" s="1"/>
  <c r="E12" i="2"/>
  <c r="G12" i="2" s="1"/>
  <c r="I12" i="2" s="1"/>
  <c r="E11" i="2"/>
  <c r="G11" i="2" s="1"/>
  <c r="F10" i="2"/>
  <c r="H10" i="2" s="1"/>
  <c r="E10" i="2"/>
  <c r="G10" i="2" s="1"/>
  <c r="E9" i="2"/>
  <c r="G9" i="2" s="1"/>
  <c r="F8" i="2"/>
  <c r="H8" i="2" s="1"/>
  <c r="E8" i="2"/>
  <c r="G8" i="2" s="1"/>
  <c r="I8" i="2" s="1"/>
  <c r="E7" i="2"/>
  <c r="G7" i="2" s="1"/>
  <c r="F6" i="2"/>
  <c r="H6" i="2" s="1"/>
  <c r="E6" i="2"/>
  <c r="G6" i="2" s="1"/>
  <c r="E5" i="2"/>
  <c r="G5" i="2" s="1"/>
  <c r="N4" i="2"/>
  <c r="E4" i="2"/>
  <c r="G4" i="2" s="1"/>
  <c r="E3" i="2"/>
  <c r="G3" i="2" s="1"/>
  <c r="F2" i="2"/>
  <c r="H2" i="2" s="1"/>
  <c r="E2" i="2"/>
  <c r="G2" i="2" s="1"/>
  <c r="I11" i="3" l="1"/>
  <c r="F2" i="3"/>
  <c r="F21" i="3"/>
  <c r="F19" i="3"/>
  <c r="F17" i="3"/>
  <c r="F15" i="3"/>
  <c r="F13" i="3"/>
  <c r="F11" i="3"/>
  <c r="F10" i="3"/>
  <c r="F9" i="3"/>
  <c r="F5" i="3"/>
  <c r="F4" i="3"/>
  <c r="F3" i="3"/>
  <c r="F20" i="3"/>
  <c r="F18" i="3"/>
  <c r="F16" i="3"/>
  <c r="F14" i="3"/>
  <c r="F7" i="3"/>
  <c r="F6" i="3"/>
  <c r="F8" i="3"/>
  <c r="F12" i="3"/>
  <c r="I9" i="2"/>
  <c r="I17" i="2"/>
  <c r="I2" i="2"/>
  <c r="I3" i="2"/>
  <c r="I6" i="2"/>
  <c r="I10" i="2"/>
  <c r="I14" i="2"/>
  <c r="I18" i="2"/>
  <c r="F3" i="2"/>
  <c r="H3" i="2" s="1"/>
  <c r="F4" i="2"/>
  <c r="H4" i="2" s="1"/>
  <c r="I4" i="2" s="1"/>
  <c r="F5" i="2"/>
  <c r="H5" i="2" s="1"/>
  <c r="I5" i="2" s="1"/>
  <c r="F7" i="2"/>
  <c r="H7" i="2" s="1"/>
  <c r="I7" i="2" s="1"/>
  <c r="F9" i="2"/>
  <c r="H9" i="2" s="1"/>
  <c r="F11" i="2"/>
  <c r="H11" i="2" s="1"/>
  <c r="I11" i="2" s="1"/>
  <c r="F13" i="2"/>
  <c r="H13" i="2" s="1"/>
  <c r="I13" i="2" s="1"/>
  <c r="F15" i="2"/>
  <c r="H15" i="2" s="1"/>
  <c r="I15" i="2" s="1"/>
  <c r="F17" i="2"/>
  <c r="H17" i="2" s="1"/>
  <c r="F19" i="2"/>
  <c r="H19" i="2" s="1"/>
  <c r="I19" i="2" s="1"/>
  <c r="L4" i="1"/>
  <c r="D24" i="1"/>
  <c r="D23" i="1"/>
  <c r="F21" i="1" s="1"/>
  <c r="H21" i="1" s="1"/>
  <c r="C24" i="1"/>
  <c r="C23" i="1"/>
  <c r="E3" i="1" s="1"/>
  <c r="I10" i="3" l="1"/>
  <c r="N3" i="2"/>
  <c r="G3" i="1"/>
  <c r="E20" i="1"/>
  <c r="G20" i="1" s="1"/>
  <c r="I20" i="1" s="1"/>
  <c r="E16" i="1"/>
  <c r="G16" i="1" s="1"/>
  <c r="E12" i="1"/>
  <c r="G12" i="1" s="1"/>
  <c r="E8" i="1"/>
  <c r="G8" i="1" s="1"/>
  <c r="E4" i="1"/>
  <c r="G4" i="1" s="1"/>
  <c r="F3" i="1"/>
  <c r="H3" i="1" s="1"/>
  <c r="I3" i="1" s="1"/>
  <c r="F7" i="1"/>
  <c r="H7" i="1" s="1"/>
  <c r="F11" i="1"/>
  <c r="H11" i="1" s="1"/>
  <c r="F16" i="1"/>
  <c r="H16" i="1" s="1"/>
  <c r="F20" i="1"/>
  <c r="H20" i="1" s="1"/>
  <c r="E18" i="1"/>
  <c r="G18" i="1" s="1"/>
  <c r="E14" i="1"/>
  <c r="G14" i="1" s="1"/>
  <c r="E10" i="1"/>
  <c r="G10" i="1" s="1"/>
  <c r="E6" i="1"/>
  <c r="G6" i="1" s="1"/>
  <c r="E21" i="1"/>
  <c r="G21" i="1" s="1"/>
  <c r="F5" i="1"/>
  <c r="H5" i="1" s="1"/>
  <c r="F9" i="1"/>
  <c r="H9" i="1" s="1"/>
  <c r="F13" i="1"/>
  <c r="H13" i="1" s="1"/>
  <c r="F18" i="1"/>
  <c r="H18" i="1" s="1"/>
  <c r="F14" i="1"/>
  <c r="H14" i="1" s="1"/>
  <c r="I21" i="1"/>
  <c r="E2" i="1"/>
  <c r="G2" i="1" s="1"/>
  <c r="E19" i="1"/>
  <c r="G19" i="1" s="1"/>
  <c r="E17" i="1"/>
  <c r="G17" i="1" s="1"/>
  <c r="E15" i="1"/>
  <c r="G15" i="1" s="1"/>
  <c r="E13" i="1"/>
  <c r="G13" i="1" s="1"/>
  <c r="I13" i="1" s="1"/>
  <c r="E11" i="1"/>
  <c r="G11" i="1" s="1"/>
  <c r="I11" i="1" s="1"/>
  <c r="E9" i="1"/>
  <c r="G9" i="1" s="1"/>
  <c r="E7" i="1"/>
  <c r="G7" i="1" s="1"/>
  <c r="I7" i="1" s="1"/>
  <c r="E5" i="1"/>
  <c r="G5" i="1" s="1"/>
  <c r="I5" i="1" s="1"/>
  <c r="F2" i="1"/>
  <c r="H2" i="1" s="1"/>
  <c r="F4" i="1"/>
  <c r="H4" i="1" s="1"/>
  <c r="F6" i="1"/>
  <c r="H6" i="1" s="1"/>
  <c r="F8" i="1"/>
  <c r="H8" i="1" s="1"/>
  <c r="I8" i="1" s="1"/>
  <c r="F10" i="1"/>
  <c r="H10" i="1" s="1"/>
  <c r="I10" i="1" s="1"/>
  <c r="F12" i="1"/>
  <c r="H12" i="1" s="1"/>
  <c r="F15" i="1"/>
  <c r="H15" i="1" s="1"/>
  <c r="F17" i="1"/>
  <c r="H17" i="1" s="1"/>
  <c r="F19" i="1"/>
  <c r="H19" i="1" s="1"/>
  <c r="I6" i="1" l="1"/>
  <c r="I18" i="1"/>
  <c r="I12" i="1"/>
  <c r="I4" i="1"/>
  <c r="I9" i="1"/>
  <c r="I14" i="1"/>
  <c r="I16" i="1"/>
  <c r="I15" i="1"/>
  <c r="I19" i="1"/>
  <c r="I17" i="1"/>
  <c r="I2" i="1"/>
  <c r="L3" i="1" l="1"/>
</calcChain>
</file>

<file path=xl/sharedStrings.xml><?xml version="1.0" encoding="utf-8"?>
<sst xmlns="http://schemas.openxmlformats.org/spreadsheetml/2006/main" count="90" uniqueCount="57">
  <si>
    <t>ID</t>
  </si>
  <si>
    <t>Sex</t>
  </si>
  <si>
    <t>Výška</t>
  </si>
  <si>
    <t>Hmotnost</t>
  </si>
  <si>
    <t>průměr</t>
  </si>
  <si>
    <t>SD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</si>
  <si>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</si>
  <si>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</si>
  <si>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</si>
  <si>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</si>
  <si>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z*z</t>
  </si>
  <si>
    <t>Korelace</t>
  </si>
  <si>
    <t>Pearson</t>
  </si>
  <si>
    <t>a</t>
  </si>
  <si>
    <t>b</t>
  </si>
  <si>
    <t>H.stř</t>
  </si>
  <si>
    <t>e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</si>
  <si>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</si>
  <si>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</si>
  <si>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b1</t>
  </si>
  <si>
    <t>b2</t>
  </si>
  <si>
    <t>SS</t>
  </si>
  <si>
    <t>H = a + b1*V + b2*S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</si>
  <si>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</si>
  <si>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</si>
  <si>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</si>
  <si>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</si>
  <si>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</si>
  <si>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</si>
  <si>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</si>
  <si>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</si>
  <si>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</si>
  <si>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</si>
  <si>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</si>
  <si>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</si>
  <si>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</si>
  <si>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</si>
  <si>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</si>
  <si>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</si>
  <si>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</si>
  <si>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</si>
  <si>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</si>
  <si>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</si>
  <si>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</si>
  <si>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</si>
  <si>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</si>
  <si>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zV</t>
  </si>
  <si>
    <t>zH</t>
  </si>
  <si>
    <t>rSV</t>
  </si>
  <si>
    <t>rSH</t>
  </si>
  <si>
    <t>rVH</t>
  </si>
  <si>
    <t>zS</t>
  </si>
  <si>
    <t>zV.stř</t>
  </si>
  <si>
    <t>zH.stř</t>
  </si>
  <si>
    <t>eV</t>
  </si>
  <si>
    <t>eH</t>
  </si>
  <si>
    <t>r12*S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</si>
</sst>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Kor!$D$1</c:f>
              <c:strCache>
                <c:ptCount val="1"/>
                <c:pt idx="0">
                  <c:v>Hmotnost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Kor!$C$2:$C$21</c:f>
              <c:numCache>
                <c:formatCode>General</c:formatCode>
                <c:ptCount val="20"/>
                <c:pt idx="0">
                  <c:v>175</c:v>
                </c:pt>
                <c:pt idx="1">
                  <c:v>170</c:v>
                </c:pt>
                <c:pt idx="2">
                  <c:v>185</c:v>
                </c:pt>
                <c:pt idx="3">
                  <c:v>164</c:v>
                </c:pt>
                <c:pt idx="4">
                  <c:v>178</c:v>
                </c:pt>
                <c:pt idx="5">
                  <c:v>168</c:v>
                </c:pt>
                <c:pt idx="6">
                  <c:v>169</c:v>
                </c:pt>
                <c:pt idx="7">
                  <c:v>192</c:v>
                </c:pt>
                <c:pt idx="8">
                  <c:v>160</c:v>
                </c:pt>
                <c:pt idx="9">
                  <c:v>190</c:v>
                </c:pt>
                <c:pt idx="10">
                  <c:v>162</c:v>
                </c:pt>
                <c:pt idx="11">
                  <c:v>185</c:v>
                </c:pt>
                <c:pt idx="12">
                  <c:v>195</c:v>
                </c:pt>
                <c:pt idx="13">
                  <c:v>160</c:v>
                </c:pt>
                <c:pt idx="14">
                  <c:v>152</c:v>
                </c:pt>
                <c:pt idx="15">
                  <c:v>191</c:v>
                </c:pt>
                <c:pt idx="16">
                  <c:v>183</c:v>
                </c:pt>
                <c:pt idx="17">
                  <c:v>189</c:v>
                </c:pt>
                <c:pt idx="18">
                  <c:v>165</c:v>
                </c:pt>
                <c:pt idx="19">
                  <c:v>185</c:v>
                </c:pt>
              </c:numCache>
            </c:numRef>
          </c:xVal>
          <c:yVal>
            <c:numRef>
              <c:f>Kor!$D$2:$D$21</c:f>
              <c:numCache>
                <c:formatCode>General</c:formatCode>
                <c:ptCount val="20"/>
                <c:pt idx="0">
                  <c:v>91</c:v>
                </c:pt>
                <c:pt idx="1">
                  <c:v>58</c:v>
                </c:pt>
                <c:pt idx="2">
                  <c:v>85</c:v>
                </c:pt>
                <c:pt idx="3">
                  <c:v>55</c:v>
                </c:pt>
                <c:pt idx="4">
                  <c:v>79</c:v>
                </c:pt>
                <c:pt idx="5">
                  <c:v>65</c:v>
                </c:pt>
                <c:pt idx="6">
                  <c:v>57</c:v>
                </c:pt>
                <c:pt idx="7">
                  <c:v>85</c:v>
                </c:pt>
                <c:pt idx="8">
                  <c:v>54</c:v>
                </c:pt>
                <c:pt idx="9">
                  <c:v>92</c:v>
                </c:pt>
                <c:pt idx="10">
                  <c:v>48</c:v>
                </c:pt>
                <c:pt idx="11">
                  <c:v>79</c:v>
                </c:pt>
                <c:pt idx="12">
                  <c:v>80</c:v>
                </c:pt>
                <c:pt idx="13">
                  <c:v>60</c:v>
                </c:pt>
                <c:pt idx="14">
                  <c:v>80</c:v>
                </c:pt>
                <c:pt idx="15">
                  <c:v>63</c:v>
                </c:pt>
                <c:pt idx="16">
                  <c:v>105</c:v>
                </c:pt>
                <c:pt idx="17">
                  <c:v>71</c:v>
                </c:pt>
                <c:pt idx="18">
                  <c:v>51</c:v>
                </c:pt>
                <c:pt idx="19">
                  <c:v>115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95832"/>
        <c:axId val="250896616"/>
      </c:scatterChart>
      <c:valAx>
        <c:axId val="250895832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0896616"/>
        <c:crosses val="autoZero"/>
        <c:crossBetween val="midCat"/>
      </c:valAx>
      <c:valAx>
        <c:axId val="2508966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0895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4</xdr:row>
      <xdr:rowOff>57152</xdr:rowOff>
    </xdr:from>
    <xdr:to>
      <xdr:col>15</xdr:col>
      <xdr:colOff>53340</xdr:colOff>
      <xdr:row>18</xdr:row>
      <xdr:rowOff>133352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250" zoomScaleNormal="250" workbookViewId="0">
      <pane xSplit="1" ySplit="1" topLeftCell="I5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RowHeight="15" x14ac:dyDescent="0.25"/>
  <sheetData>
    <row r="1" spans="1:12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12" x14ac:dyDescent="0.25">
      <c r="A2">
        <v>1</v>
      </c>
      <c r="B2">
        <v>1</v>
      </c>
      <c r="C2">
        <v>175</v>
      </c>
      <c r="D2">
        <v>91</v>
      </c>
      <c r="E2">
        <f>C2-C$23</f>
        <v>-0.90000000000000568</v>
      </c>
      <c r="F2">
        <f>D2-D$23</f>
        <v>17.349999999999994</v>
      </c>
      <c r="G2">
        <f>E2/C$24</f>
        <v>-6.9330161166864357E-2</v>
      </c>
      <c r="H2" s="1">
        <f>F2/D$24</f>
        <v>0.93555308869222309</v>
      </c>
      <c r="I2">
        <f>G2*H2</f>
        <v>-6.4862046419189565E-2</v>
      </c>
    </row>
    <row r="3" spans="1:12" x14ac:dyDescent="0.25">
      <c r="A3">
        <v>2</v>
      </c>
      <c r="B3">
        <v>2</v>
      </c>
      <c r="C3">
        <v>170</v>
      </c>
      <c r="D3">
        <v>58</v>
      </c>
      <c r="E3">
        <f t="shared" ref="E3:F20" si="0">C3-C$23</f>
        <v>-5.9000000000000057</v>
      </c>
      <c r="F3">
        <f t="shared" si="0"/>
        <v>-15.650000000000006</v>
      </c>
      <c r="G3">
        <f t="shared" ref="G3:H21" si="1">E3/C$24</f>
        <v>-0.45449772320499721</v>
      </c>
      <c r="H3" s="1">
        <f t="shared" si="1"/>
        <v>-0.84388506271085306</v>
      </c>
      <c r="I3">
        <f t="shared" ref="I3:I21" si="2">G3*H3</f>
        <v>0.38354383964878902</v>
      </c>
      <c r="K3" t="s">
        <v>11</v>
      </c>
      <c r="L3">
        <f>SUM(I2:I21)/(COUNT(I2:I21)-1)</f>
        <v>0.56673536893494481</v>
      </c>
    </row>
    <row r="4" spans="1:12" x14ac:dyDescent="0.25">
      <c r="A4">
        <v>3</v>
      </c>
      <c r="B4">
        <v>1</v>
      </c>
      <c r="C4">
        <v>185</v>
      </c>
      <c r="D4">
        <v>85</v>
      </c>
      <c r="E4">
        <f t="shared" si="0"/>
        <v>9.0999999999999943</v>
      </c>
      <c r="F4">
        <f t="shared" si="0"/>
        <v>11.349999999999994</v>
      </c>
      <c r="G4">
        <f t="shared" si="1"/>
        <v>0.7010049629094014</v>
      </c>
      <c r="H4" s="1">
        <f t="shared" si="1"/>
        <v>0.61201887934620924</v>
      </c>
      <c r="I4">
        <f t="shared" si="2"/>
        <v>0.42902827181594283</v>
      </c>
      <c r="K4" t="s">
        <v>12</v>
      </c>
      <c r="L4">
        <f>PEARSON(C2:C21,D2:D21)</f>
        <v>0.56673536893494503</v>
      </c>
    </row>
    <row r="5" spans="1:12" x14ac:dyDescent="0.25">
      <c r="A5">
        <v>4</v>
      </c>
      <c r="B5">
        <v>2</v>
      </c>
      <c r="C5">
        <v>164</v>
      </c>
      <c r="D5">
        <v>55</v>
      </c>
      <c r="E5">
        <f t="shared" si="0"/>
        <v>-11.900000000000006</v>
      </c>
      <c r="F5">
        <f t="shared" si="0"/>
        <v>-18.650000000000006</v>
      </c>
      <c r="G5">
        <f t="shared" si="1"/>
        <v>-0.91669879765075657</v>
      </c>
      <c r="H5" s="1">
        <f t="shared" si="1"/>
        <v>-1.0056521673838601</v>
      </c>
      <c r="I5">
        <f t="shared" si="2"/>
        <v>0.92188013269566194</v>
      </c>
    </row>
    <row r="6" spans="1:12" x14ac:dyDescent="0.25">
      <c r="A6">
        <v>5</v>
      </c>
      <c r="B6">
        <v>1</v>
      </c>
      <c r="C6">
        <v>178</v>
      </c>
      <c r="D6">
        <v>79</v>
      </c>
      <c r="E6">
        <f t="shared" si="0"/>
        <v>2.0999999999999943</v>
      </c>
      <c r="F6">
        <f t="shared" si="0"/>
        <v>5.3499999999999943</v>
      </c>
      <c r="G6">
        <f t="shared" si="1"/>
        <v>0.16177037605601535</v>
      </c>
      <c r="H6" s="1">
        <f t="shared" si="1"/>
        <v>0.2884846700001954</v>
      </c>
      <c r="I6">
        <f t="shared" si="2"/>
        <v>4.6668273552327097E-2</v>
      </c>
    </row>
    <row r="7" spans="1:12" x14ac:dyDescent="0.25">
      <c r="A7">
        <v>6</v>
      </c>
      <c r="B7">
        <v>2</v>
      </c>
      <c r="C7">
        <v>168</v>
      </c>
      <c r="D7">
        <v>65</v>
      </c>
      <c r="E7">
        <f t="shared" si="0"/>
        <v>-7.9000000000000057</v>
      </c>
      <c r="F7">
        <f t="shared" si="0"/>
        <v>-8.6500000000000057</v>
      </c>
      <c r="G7">
        <f t="shared" si="1"/>
        <v>-0.60856474802025029</v>
      </c>
      <c r="H7" s="1">
        <f t="shared" si="1"/>
        <v>-0.46642848514050361</v>
      </c>
      <c r="I7">
        <f t="shared" si="2"/>
        <v>0.28385193352899762</v>
      </c>
    </row>
    <row r="8" spans="1:12" x14ac:dyDescent="0.25">
      <c r="A8">
        <v>7</v>
      </c>
      <c r="B8">
        <v>2</v>
      </c>
      <c r="C8">
        <v>169</v>
      </c>
      <c r="D8">
        <v>57</v>
      </c>
      <c r="E8">
        <f t="shared" si="0"/>
        <v>-6.9000000000000057</v>
      </c>
      <c r="F8">
        <f t="shared" si="0"/>
        <v>-16.650000000000006</v>
      </c>
      <c r="G8">
        <f t="shared" si="1"/>
        <v>-0.53153123561262372</v>
      </c>
      <c r="H8" s="1">
        <f t="shared" si="1"/>
        <v>-0.89780743093518878</v>
      </c>
      <c r="I8">
        <f t="shared" si="2"/>
        <v>0.47721269310717623</v>
      </c>
    </row>
    <row r="9" spans="1:12" x14ac:dyDescent="0.25">
      <c r="A9">
        <v>8</v>
      </c>
      <c r="B9">
        <v>1</v>
      </c>
      <c r="C9">
        <v>192</v>
      </c>
      <c r="D9">
        <v>85</v>
      </c>
      <c r="E9">
        <f t="shared" si="0"/>
        <v>16.099999999999994</v>
      </c>
      <c r="F9">
        <f t="shared" si="0"/>
        <v>11.349999999999994</v>
      </c>
      <c r="G9">
        <f t="shared" si="1"/>
        <v>1.2402395497627874</v>
      </c>
      <c r="H9" s="1">
        <f t="shared" si="1"/>
        <v>0.61201887934620924</v>
      </c>
      <c r="I9">
        <f t="shared" si="2"/>
        <v>0.75905001936666827</v>
      </c>
    </row>
    <row r="10" spans="1:12" x14ac:dyDescent="0.25">
      <c r="A10">
        <v>9</v>
      </c>
      <c r="B10">
        <v>2</v>
      </c>
      <c r="C10">
        <v>160</v>
      </c>
      <c r="D10">
        <v>54</v>
      </c>
      <c r="E10">
        <f t="shared" si="0"/>
        <v>-15.900000000000006</v>
      </c>
      <c r="F10">
        <f t="shared" si="0"/>
        <v>-19.650000000000006</v>
      </c>
      <c r="G10">
        <f t="shared" si="1"/>
        <v>-1.2248328472812628</v>
      </c>
      <c r="H10" s="1">
        <f t="shared" si="1"/>
        <v>-1.0595745356081956</v>
      </c>
      <c r="I10">
        <f t="shared" si="2"/>
        <v>1.2978016953557081</v>
      </c>
    </row>
    <row r="11" spans="1:12" x14ac:dyDescent="0.25">
      <c r="A11">
        <v>10</v>
      </c>
      <c r="B11">
        <v>1</v>
      </c>
      <c r="C11">
        <v>190</v>
      </c>
      <c r="D11">
        <v>92</v>
      </c>
      <c r="E11">
        <f t="shared" si="0"/>
        <v>14.099999999999994</v>
      </c>
      <c r="F11">
        <f t="shared" si="0"/>
        <v>18.349999999999994</v>
      </c>
      <c r="G11">
        <f t="shared" si="1"/>
        <v>1.0861725249475342</v>
      </c>
      <c r="H11" s="1">
        <f t="shared" si="1"/>
        <v>0.98947545691655869</v>
      </c>
      <c r="I11">
        <f t="shared" si="2"/>
        <v>1.0747410554126737</v>
      </c>
    </row>
    <row r="12" spans="1:12" x14ac:dyDescent="0.25">
      <c r="A12">
        <v>11</v>
      </c>
      <c r="B12">
        <v>2</v>
      </c>
      <c r="C12">
        <v>162</v>
      </c>
      <c r="D12">
        <v>48</v>
      </c>
      <c r="E12">
        <f t="shared" si="0"/>
        <v>-13.900000000000006</v>
      </c>
      <c r="F12">
        <f t="shared" si="0"/>
        <v>-25.650000000000006</v>
      </c>
      <c r="G12">
        <f t="shared" si="1"/>
        <v>-1.0707658224660097</v>
      </c>
      <c r="H12" s="1">
        <f t="shared" si="1"/>
        <v>-1.3831087449542094</v>
      </c>
      <c r="I12">
        <f t="shared" si="2"/>
        <v>1.4809855728508245</v>
      </c>
    </row>
    <row r="13" spans="1:12" x14ac:dyDescent="0.25">
      <c r="A13">
        <v>12</v>
      </c>
      <c r="B13">
        <v>2</v>
      </c>
      <c r="C13">
        <v>185</v>
      </c>
      <c r="D13">
        <v>79</v>
      </c>
      <c r="E13">
        <f t="shared" si="0"/>
        <v>9.0999999999999943</v>
      </c>
      <c r="F13">
        <f t="shared" si="0"/>
        <v>5.3499999999999943</v>
      </c>
      <c r="G13">
        <f t="shared" si="1"/>
        <v>0.7010049629094014</v>
      </c>
      <c r="H13" s="1">
        <f t="shared" si="1"/>
        <v>0.2884846700001954</v>
      </c>
      <c r="I13">
        <f t="shared" si="2"/>
        <v>0.20222918539341789</v>
      </c>
    </row>
    <row r="14" spans="1:12" x14ac:dyDescent="0.25">
      <c r="A14">
        <v>13</v>
      </c>
      <c r="B14">
        <v>2</v>
      </c>
      <c r="C14">
        <v>195</v>
      </c>
      <c r="D14">
        <v>80</v>
      </c>
      <c r="E14">
        <f t="shared" si="0"/>
        <v>19.099999999999994</v>
      </c>
      <c r="F14">
        <f>D14-D$23</f>
        <v>6.3499999999999943</v>
      </c>
      <c r="G14">
        <f t="shared" si="1"/>
        <v>1.471340086985667</v>
      </c>
      <c r="H14" s="1">
        <f t="shared" si="1"/>
        <v>0.342407038224531</v>
      </c>
      <c r="I14">
        <f t="shared" si="2"/>
        <v>0.5037972014057861</v>
      </c>
    </row>
    <row r="15" spans="1:12" x14ac:dyDescent="0.25">
      <c r="A15">
        <v>14</v>
      </c>
      <c r="B15">
        <v>1</v>
      </c>
      <c r="C15">
        <v>160</v>
      </c>
      <c r="D15">
        <v>60</v>
      </c>
      <c r="E15">
        <f t="shared" si="0"/>
        <v>-15.900000000000006</v>
      </c>
      <c r="F15">
        <f t="shared" si="0"/>
        <v>-13.650000000000006</v>
      </c>
      <c r="G15">
        <f t="shared" si="1"/>
        <v>-1.2248328472812628</v>
      </c>
      <c r="H15" s="1">
        <f t="shared" si="1"/>
        <v>-0.73604032626218185</v>
      </c>
      <c r="I15">
        <f t="shared" si="2"/>
        <v>0.90152636852953782</v>
      </c>
    </row>
    <row r="16" spans="1:12" x14ac:dyDescent="0.25">
      <c r="A16">
        <v>15</v>
      </c>
      <c r="B16">
        <v>2</v>
      </c>
      <c r="C16">
        <v>152</v>
      </c>
      <c r="D16">
        <v>80</v>
      </c>
      <c r="E16">
        <f t="shared" si="0"/>
        <v>-23.900000000000006</v>
      </c>
      <c r="F16">
        <f t="shared" si="0"/>
        <v>6.3499999999999943</v>
      </c>
      <c r="G16">
        <f t="shared" si="1"/>
        <v>-1.8411009465422754</v>
      </c>
      <c r="H16" s="1">
        <f t="shared" si="1"/>
        <v>0.342407038224531</v>
      </c>
      <c r="I16">
        <f t="shared" si="2"/>
        <v>-0.63040592217792113</v>
      </c>
    </row>
    <row r="17" spans="1:9" x14ac:dyDescent="0.25">
      <c r="A17">
        <v>16</v>
      </c>
      <c r="B17">
        <v>1</v>
      </c>
      <c r="C17">
        <v>191</v>
      </c>
      <c r="D17">
        <v>63</v>
      </c>
      <c r="E17">
        <f t="shared" si="0"/>
        <v>15.099999999999994</v>
      </c>
      <c r="F17">
        <f t="shared" si="0"/>
        <v>-10.650000000000006</v>
      </c>
      <c r="G17">
        <f t="shared" si="1"/>
        <v>1.1632060373551607</v>
      </c>
      <c r="H17" s="1">
        <f t="shared" si="1"/>
        <v>-0.57427322158917493</v>
      </c>
      <c r="I17">
        <f t="shared" si="2"/>
        <v>-0.66799807844392634</v>
      </c>
    </row>
    <row r="18" spans="1:9" x14ac:dyDescent="0.25">
      <c r="A18">
        <v>17</v>
      </c>
      <c r="B18">
        <v>1</v>
      </c>
      <c r="C18">
        <v>183</v>
      </c>
      <c r="D18">
        <v>105</v>
      </c>
      <c r="E18">
        <f t="shared" si="0"/>
        <v>7.0999999999999943</v>
      </c>
      <c r="F18">
        <f t="shared" si="0"/>
        <v>31.349999999999994</v>
      </c>
      <c r="G18">
        <f t="shared" si="1"/>
        <v>0.54693793809414826</v>
      </c>
      <c r="H18" s="1">
        <f t="shared" si="1"/>
        <v>1.6904662438329221</v>
      </c>
      <c r="I18">
        <f t="shared" si="2"/>
        <v>0.92458012181973803</v>
      </c>
    </row>
    <row r="19" spans="1:9" x14ac:dyDescent="0.25">
      <c r="A19">
        <v>18</v>
      </c>
      <c r="B19">
        <v>1</v>
      </c>
      <c r="C19">
        <v>189</v>
      </c>
      <c r="D19">
        <v>71</v>
      </c>
      <c r="E19">
        <f t="shared" si="0"/>
        <v>13.099999999999994</v>
      </c>
      <c r="F19">
        <f t="shared" si="0"/>
        <v>-2.6500000000000057</v>
      </c>
      <c r="G19">
        <f t="shared" si="1"/>
        <v>1.0091390125399076</v>
      </c>
      <c r="H19" s="1">
        <f t="shared" si="1"/>
        <v>-0.14289427579448977</v>
      </c>
      <c r="I19">
        <f t="shared" si="2"/>
        <v>-0.14420018837285661</v>
      </c>
    </row>
    <row r="20" spans="1:9" x14ac:dyDescent="0.25">
      <c r="A20">
        <v>19</v>
      </c>
      <c r="B20">
        <v>2</v>
      </c>
      <c r="C20">
        <v>165</v>
      </c>
      <c r="D20">
        <v>51</v>
      </c>
      <c r="E20">
        <f t="shared" si="0"/>
        <v>-10.900000000000006</v>
      </c>
      <c r="F20">
        <f t="shared" si="0"/>
        <v>-22.650000000000006</v>
      </c>
      <c r="G20">
        <f t="shared" si="1"/>
        <v>-0.83966528524313</v>
      </c>
      <c r="H20" s="1">
        <f t="shared" si="1"/>
        <v>-1.2213416402812025</v>
      </c>
      <c r="I20">
        <f t="shared" si="2"/>
        <v>1.0255181767660282</v>
      </c>
    </row>
    <row r="21" spans="1:9" x14ac:dyDescent="0.25">
      <c r="A21">
        <v>20</v>
      </c>
      <c r="B21">
        <v>1</v>
      </c>
      <c r="C21">
        <v>185</v>
      </c>
      <c r="D21">
        <v>115</v>
      </c>
      <c r="E21">
        <f>C21-C$23</f>
        <v>9.0999999999999943</v>
      </c>
      <c r="F21">
        <f>D21-D$23</f>
        <v>41.349999999999994</v>
      </c>
      <c r="G21">
        <f t="shared" si="1"/>
        <v>0.7010049629094014</v>
      </c>
      <c r="H21" s="1">
        <f t="shared" si="1"/>
        <v>2.2296899260762784</v>
      </c>
      <c r="I21">
        <f t="shared" si="2"/>
        <v>1.5630237039285675</v>
      </c>
    </row>
    <row r="23" spans="1:9" x14ac:dyDescent="0.25">
      <c r="B23" t="s">
        <v>4</v>
      </c>
      <c r="C23">
        <f>AVERAGE(C2:C21)</f>
        <v>175.9</v>
      </c>
      <c r="D23">
        <f>AVERAGE(D2:D21)</f>
        <v>73.650000000000006</v>
      </c>
    </row>
    <row r="24" spans="1:9" x14ac:dyDescent="0.25">
      <c r="B24" t="s">
        <v>5</v>
      </c>
      <c r="C24">
        <f>STDEV(C2:C21)</f>
        <v>12.981363159302038</v>
      </c>
      <c r="D24">
        <f>STDEV(D2:D21)</f>
        <v>18.545179541070141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250" zoomScaleNormal="25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RowHeight="15" x14ac:dyDescent="0.25"/>
  <sheetData>
    <row r="1" spans="1:14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15</v>
      </c>
      <c r="K1" t="s">
        <v>16</v>
      </c>
    </row>
    <row r="2" spans="1:14" x14ac:dyDescent="0.25">
      <c r="A2">
        <v>1</v>
      </c>
      <c r="B2">
        <v>1</v>
      </c>
      <c r="C2">
        <v>175</v>
      </c>
      <c r="D2">
        <v>91</v>
      </c>
      <c r="E2">
        <f>C2-C$23</f>
        <v>-0.90000000000000568</v>
      </c>
      <c r="F2">
        <f>D2-D$23</f>
        <v>17.349999999999994</v>
      </c>
      <c r="G2">
        <f>E2/C$24</f>
        <v>-6.9330161166864357E-2</v>
      </c>
      <c r="H2" s="1">
        <f>F2/D$24</f>
        <v>0.93555308869222309</v>
      </c>
      <c r="I2">
        <f>G2*H2</f>
        <v>-6.4862046419189565E-2</v>
      </c>
      <c r="J2">
        <f>$N$6+$N$7*C2</f>
        <v>72.921325504403768</v>
      </c>
      <c r="K2">
        <f>D2-J2</f>
        <v>18.078674495596232</v>
      </c>
    </row>
    <row r="3" spans="1:14" x14ac:dyDescent="0.25">
      <c r="A3">
        <v>2</v>
      </c>
      <c r="B3">
        <v>2</v>
      </c>
      <c r="C3">
        <v>170</v>
      </c>
      <c r="D3">
        <v>58</v>
      </c>
      <c r="E3">
        <f t="shared" ref="E3:F20" si="0">C3-C$23</f>
        <v>-5.9000000000000057</v>
      </c>
      <c r="F3">
        <f t="shared" si="0"/>
        <v>-15.650000000000006</v>
      </c>
      <c r="G3">
        <f t="shared" ref="G3:H21" si="1">E3/C$24</f>
        <v>-0.45449772320499721</v>
      </c>
      <c r="H3" s="1">
        <f t="shared" si="1"/>
        <v>-0.84388506271085306</v>
      </c>
      <c r="I3">
        <f t="shared" ref="I3:I21" si="2">G3*H3</f>
        <v>0.38354383964878902</v>
      </c>
      <c r="J3">
        <f t="shared" ref="J3:J21" si="3">$N$6+$N$7*C3</f>
        <v>68.873133862202508</v>
      </c>
      <c r="K3">
        <f t="shared" ref="K3:K21" si="4">D3-J3</f>
        <v>-10.873133862202508</v>
      </c>
      <c r="M3" t="s">
        <v>11</v>
      </c>
      <c r="N3">
        <f>SUM(I2:I21)/(COUNT(I2:I21)-1)</f>
        <v>0.56673536893494481</v>
      </c>
    </row>
    <row r="4" spans="1:14" x14ac:dyDescent="0.25">
      <c r="A4">
        <v>3</v>
      </c>
      <c r="B4">
        <v>1</v>
      </c>
      <c r="C4">
        <v>185</v>
      </c>
      <c r="D4">
        <v>85</v>
      </c>
      <c r="E4">
        <f t="shared" si="0"/>
        <v>9.0999999999999943</v>
      </c>
      <c r="F4">
        <f t="shared" si="0"/>
        <v>11.349999999999994</v>
      </c>
      <c r="G4">
        <f t="shared" si="1"/>
        <v>0.7010049629094014</v>
      </c>
      <c r="H4" s="1">
        <f t="shared" si="1"/>
        <v>0.61201887934620924</v>
      </c>
      <c r="I4">
        <f t="shared" si="2"/>
        <v>0.42902827181594283</v>
      </c>
      <c r="J4">
        <f t="shared" si="3"/>
        <v>81.017708788806289</v>
      </c>
      <c r="K4">
        <f t="shared" si="4"/>
        <v>3.9822912111937114</v>
      </c>
      <c r="M4" t="s">
        <v>12</v>
      </c>
      <c r="N4">
        <f>PEARSON(C2:C21,D2:D21)</f>
        <v>0.56673536893494503</v>
      </c>
    </row>
    <row r="5" spans="1:14" x14ac:dyDescent="0.25">
      <c r="A5">
        <v>4</v>
      </c>
      <c r="B5">
        <v>2</v>
      </c>
      <c r="C5">
        <v>164</v>
      </c>
      <c r="D5">
        <v>55</v>
      </c>
      <c r="E5">
        <f t="shared" si="0"/>
        <v>-11.900000000000006</v>
      </c>
      <c r="F5">
        <f t="shared" si="0"/>
        <v>-18.650000000000006</v>
      </c>
      <c r="G5">
        <f t="shared" si="1"/>
        <v>-0.91669879765075657</v>
      </c>
      <c r="H5" s="1">
        <f t="shared" si="1"/>
        <v>-1.0056521673838601</v>
      </c>
      <c r="I5">
        <f t="shared" si="2"/>
        <v>0.92188013269566194</v>
      </c>
      <c r="J5">
        <f t="shared" si="3"/>
        <v>64.01530389156099</v>
      </c>
      <c r="K5">
        <f t="shared" si="4"/>
        <v>-9.0153038915609898</v>
      </c>
    </row>
    <row r="6" spans="1:14" x14ac:dyDescent="0.25">
      <c r="A6">
        <v>5</v>
      </c>
      <c r="B6">
        <v>1</v>
      </c>
      <c r="C6">
        <v>178</v>
      </c>
      <c r="D6">
        <v>79</v>
      </c>
      <c r="E6">
        <f t="shared" si="0"/>
        <v>2.0999999999999943</v>
      </c>
      <c r="F6">
        <f t="shared" si="0"/>
        <v>5.3499999999999943</v>
      </c>
      <c r="G6">
        <f t="shared" si="1"/>
        <v>0.16177037605601535</v>
      </c>
      <c r="H6" s="1">
        <f t="shared" si="1"/>
        <v>0.2884846700001954</v>
      </c>
      <c r="I6">
        <f t="shared" si="2"/>
        <v>4.6668273552327097E-2</v>
      </c>
      <c r="J6">
        <f t="shared" si="3"/>
        <v>75.350240489724541</v>
      </c>
      <c r="K6">
        <f t="shared" si="4"/>
        <v>3.6497595102754588</v>
      </c>
      <c r="M6" t="s">
        <v>13</v>
      </c>
      <c r="N6">
        <f>D23-N7*C23</f>
        <v>-68.765381972640455</v>
      </c>
    </row>
    <row r="7" spans="1:14" x14ac:dyDescent="0.25">
      <c r="A7">
        <v>6</v>
      </c>
      <c r="B7">
        <v>2</v>
      </c>
      <c r="C7">
        <v>168</v>
      </c>
      <c r="D7">
        <v>65</v>
      </c>
      <c r="E7">
        <f t="shared" si="0"/>
        <v>-7.9000000000000057</v>
      </c>
      <c r="F7">
        <f t="shared" si="0"/>
        <v>-8.6500000000000057</v>
      </c>
      <c r="G7">
        <f t="shared" si="1"/>
        <v>-0.60856474802025029</v>
      </c>
      <c r="H7" s="1">
        <f t="shared" si="1"/>
        <v>-0.46642848514050361</v>
      </c>
      <c r="I7">
        <f t="shared" si="2"/>
        <v>0.28385193352899762</v>
      </c>
      <c r="J7">
        <f t="shared" si="3"/>
        <v>67.253857205321992</v>
      </c>
      <c r="K7">
        <f t="shared" si="4"/>
        <v>-2.2538572053219923</v>
      </c>
      <c r="M7" t="s">
        <v>14</v>
      </c>
      <c r="N7">
        <f>N4*D24/C24</f>
        <v>0.80963832844025274</v>
      </c>
    </row>
    <row r="8" spans="1:14" x14ac:dyDescent="0.25">
      <c r="A8">
        <v>7</v>
      </c>
      <c r="B8">
        <v>2</v>
      </c>
      <c r="C8">
        <v>169</v>
      </c>
      <c r="D8">
        <v>57</v>
      </c>
      <c r="E8">
        <f t="shared" si="0"/>
        <v>-6.9000000000000057</v>
      </c>
      <c r="F8">
        <f t="shared" si="0"/>
        <v>-16.650000000000006</v>
      </c>
      <c r="G8">
        <f t="shared" si="1"/>
        <v>-0.53153123561262372</v>
      </c>
      <c r="H8" s="1">
        <f t="shared" si="1"/>
        <v>-0.89780743093518878</v>
      </c>
      <c r="I8">
        <f t="shared" si="2"/>
        <v>0.47721269310717623</v>
      </c>
      <c r="J8">
        <f t="shared" si="3"/>
        <v>68.06349553376225</v>
      </c>
      <c r="K8">
        <f t="shared" si="4"/>
        <v>-11.06349553376225</v>
      </c>
    </row>
    <row r="9" spans="1:14" x14ac:dyDescent="0.25">
      <c r="A9">
        <v>8</v>
      </c>
      <c r="B9">
        <v>1</v>
      </c>
      <c r="C9">
        <v>192</v>
      </c>
      <c r="D9">
        <v>85</v>
      </c>
      <c r="E9">
        <f t="shared" si="0"/>
        <v>16.099999999999994</v>
      </c>
      <c r="F9">
        <f t="shared" si="0"/>
        <v>11.349999999999994</v>
      </c>
      <c r="G9">
        <f t="shared" si="1"/>
        <v>1.2402395497627874</v>
      </c>
      <c r="H9" s="1">
        <f t="shared" si="1"/>
        <v>0.61201887934620924</v>
      </c>
      <c r="I9">
        <f t="shared" si="2"/>
        <v>0.75905001936666827</v>
      </c>
      <c r="J9">
        <f t="shared" si="3"/>
        <v>86.685177087888064</v>
      </c>
      <c r="K9">
        <f t="shared" si="4"/>
        <v>-1.6851770878880643</v>
      </c>
      <c r="M9" t="s">
        <v>17</v>
      </c>
      <c r="N9">
        <f>PEARSON(D2:D21,J2:J21)</f>
        <v>0.56673536893494481</v>
      </c>
    </row>
    <row r="10" spans="1:14" ht="17.25" x14ac:dyDescent="0.25">
      <c r="A10">
        <v>9</v>
      </c>
      <c r="B10">
        <v>2</v>
      </c>
      <c r="C10">
        <v>160</v>
      </c>
      <c r="D10">
        <v>54</v>
      </c>
      <c r="E10">
        <f t="shared" si="0"/>
        <v>-15.900000000000006</v>
      </c>
      <c r="F10">
        <f t="shared" si="0"/>
        <v>-19.650000000000006</v>
      </c>
      <c r="G10">
        <f t="shared" si="1"/>
        <v>-1.2248328472812628</v>
      </c>
      <c r="H10" s="1">
        <f t="shared" si="1"/>
        <v>-1.0595745356081956</v>
      </c>
      <c r="I10">
        <f t="shared" si="2"/>
        <v>1.2978016953557081</v>
      </c>
      <c r="J10">
        <f t="shared" si="3"/>
        <v>60.776750577799987</v>
      </c>
      <c r="K10">
        <f t="shared" si="4"/>
        <v>-6.7767505777999872</v>
      </c>
      <c r="M10" t="s">
        <v>18</v>
      </c>
      <c r="N10">
        <f>N9*N9</f>
        <v>0.32118897840182803</v>
      </c>
    </row>
    <row r="11" spans="1:14" x14ac:dyDescent="0.25">
      <c r="A11">
        <v>10</v>
      </c>
      <c r="B11">
        <v>1</v>
      </c>
      <c r="C11">
        <v>190</v>
      </c>
      <c r="D11">
        <v>92</v>
      </c>
      <c r="E11">
        <f t="shared" si="0"/>
        <v>14.099999999999994</v>
      </c>
      <c r="F11">
        <f t="shared" si="0"/>
        <v>18.349999999999994</v>
      </c>
      <c r="G11">
        <f t="shared" si="1"/>
        <v>1.0861725249475342</v>
      </c>
      <c r="H11" s="1">
        <f t="shared" si="1"/>
        <v>0.98947545691655869</v>
      </c>
      <c r="I11">
        <f t="shared" si="2"/>
        <v>1.0747410554126737</v>
      </c>
      <c r="J11">
        <f t="shared" si="3"/>
        <v>85.065900431007577</v>
      </c>
      <c r="K11">
        <f t="shared" si="4"/>
        <v>6.9340995689924227</v>
      </c>
    </row>
    <row r="12" spans="1:14" x14ac:dyDescent="0.25">
      <c r="A12">
        <v>11</v>
      </c>
      <c r="B12">
        <v>2</v>
      </c>
      <c r="C12">
        <v>162</v>
      </c>
      <c r="D12">
        <v>48</v>
      </c>
      <c r="E12">
        <f t="shared" si="0"/>
        <v>-13.900000000000006</v>
      </c>
      <c r="F12">
        <f t="shared" si="0"/>
        <v>-25.650000000000006</v>
      </c>
      <c r="G12">
        <f t="shared" si="1"/>
        <v>-1.0707658224660097</v>
      </c>
      <c r="H12" s="1">
        <f t="shared" si="1"/>
        <v>-1.3831087449542094</v>
      </c>
      <c r="I12">
        <f t="shared" si="2"/>
        <v>1.4809855728508245</v>
      </c>
      <c r="J12">
        <f t="shared" si="3"/>
        <v>62.396027234680503</v>
      </c>
      <c r="K12">
        <f t="shared" si="4"/>
        <v>-14.396027234680503</v>
      </c>
    </row>
    <row r="13" spans="1:14" x14ac:dyDescent="0.25">
      <c r="A13">
        <v>12</v>
      </c>
      <c r="B13">
        <v>2</v>
      </c>
      <c r="C13">
        <v>185</v>
      </c>
      <c r="D13">
        <v>79</v>
      </c>
      <c r="E13">
        <f t="shared" si="0"/>
        <v>9.0999999999999943</v>
      </c>
      <c r="F13">
        <f t="shared" si="0"/>
        <v>5.3499999999999943</v>
      </c>
      <c r="G13">
        <f t="shared" si="1"/>
        <v>0.7010049629094014</v>
      </c>
      <c r="H13" s="1">
        <f t="shared" si="1"/>
        <v>0.2884846700001954</v>
      </c>
      <c r="I13">
        <f t="shared" si="2"/>
        <v>0.20222918539341789</v>
      </c>
      <c r="J13">
        <f t="shared" si="3"/>
        <v>81.017708788806289</v>
      </c>
      <c r="K13">
        <f t="shared" si="4"/>
        <v>-2.0177087888062886</v>
      </c>
    </row>
    <row r="14" spans="1:14" x14ac:dyDescent="0.25">
      <c r="A14">
        <v>13</v>
      </c>
      <c r="B14">
        <v>2</v>
      </c>
      <c r="C14">
        <v>195</v>
      </c>
      <c r="D14">
        <v>80</v>
      </c>
      <c r="E14">
        <f t="shared" si="0"/>
        <v>19.099999999999994</v>
      </c>
      <c r="F14">
        <f>D14-D$23</f>
        <v>6.3499999999999943</v>
      </c>
      <c r="G14">
        <f t="shared" si="1"/>
        <v>1.471340086985667</v>
      </c>
      <c r="H14" s="1">
        <f t="shared" si="1"/>
        <v>0.342407038224531</v>
      </c>
      <c r="I14">
        <f t="shared" si="2"/>
        <v>0.5037972014057861</v>
      </c>
      <c r="J14">
        <f t="shared" si="3"/>
        <v>89.114092073208838</v>
      </c>
      <c r="K14">
        <f t="shared" si="4"/>
        <v>-9.1140920732088375</v>
      </c>
    </row>
    <row r="15" spans="1:14" x14ac:dyDescent="0.25">
      <c r="A15">
        <v>14</v>
      </c>
      <c r="B15">
        <v>1</v>
      </c>
      <c r="C15">
        <v>160</v>
      </c>
      <c r="D15">
        <v>60</v>
      </c>
      <c r="E15">
        <f t="shared" si="0"/>
        <v>-15.900000000000006</v>
      </c>
      <c r="F15">
        <f t="shared" si="0"/>
        <v>-13.650000000000006</v>
      </c>
      <c r="G15">
        <f t="shared" si="1"/>
        <v>-1.2248328472812628</v>
      </c>
      <c r="H15" s="1">
        <f t="shared" si="1"/>
        <v>-0.73604032626218185</v>
      </c>
      <c r="I15">
        <f t="shared" si="2"/>
        <v>0.90152636852953782</v>
      </c>
      <c r="J15">
        <f t="shared" si="3"/>
        <v>60.776750577799987</v>
      </c>
      <c r="K15">
        <f t="shared" si="4"/>
        <v>-0.77675057779998724</v>
      </c>
    </row>
    <row r="16" spans="1:14" x14ac:dyDescent="0.25">
      <c r="A16">
        <v>15</v>
      </c>
      <c r="B16">
        <v>2</v>
      </c>
      <c r="C16">
        <v>152</v>
      </c>
      <c r="D16">
        <v>80</v>
      </c>
      <c r="E16">
        <f t="shared" si="0"/>
        <v>-23.900000000000006</v>
      </c>
      <c r="F16">
        <f t="shared" si="0"/>
        <v>6.3499999999999943</v>
      </c>
      <c r="G16">
        <f t="shared" si="1"/>
        <v>-1.8411009465422754</v>
      </c>
      <c r="H16" s="1">
        <f t="shared" si="1"/>
        <v>0.342407038224531</v>
      </c>
      <c r="I16">
        <f t="shared" si="2"/>
        <v>-0.63040592217792113</v>
      </c>
      <c r="J16">
        <f t="shared" si="3"/>
        <v>54.299643950277968</v>
      </c>
      <c r="K16">
        <f t="shared" si="4"/>
        <v>25.700356049722032</v>
      </c>
    </row>
    <row r="17" spans="1:11" x14ac:dyDescent="0.25">
      <c r="A17">
        <v>16</v>
      </c>
      <c r="B17">
        <v>1</v>
      </c>
      <c r="C17">
        <v>191</v>
      </c>
      <c r="D17">
        <v>63</v>
      </c>
      <c r="E17">
        <f t="shared" si="0"/>
        <v>15.099999999999994</v>
      </c>
      <c r="F17">
        <f t="shared" si="0"/>
        <v>-10.650000000000006</v>
      </c>
      <c r="G17">
        <f t="shared" si="1"/>
        <v>1.1632060373551607</v>
      </c>
      <c r="H17" s="1">
        <f t="shared" si="1"/>
        <v>-0.57427322158917493</v>
      </c>
      <c r="I17">
        <f t="shared" si="2"/>
        <v>-0.66799807844392634</v>
      </c>
      <c r="J17">
        <f t="shared" si="3"/>
        <v>85.875538759447807</v>
      </c>
      <c r="K17">
        <f t="shared" si="4"/>
        <v>-22.875538759447807</v>
      </c>
    </row>
    <row r="18" spans="1:11" x14ac:dyDescent="0.25">
      <c r="A18">
        <v>17</v>
      </c>
      <c r="B18">
        <v>1</v>
      </c>
      <c r="C18">
        <v>183</v>
      </c>
      <c r="D18">
        <v>105</v>
      </c>
      <c r="E18">
        <f t="shared" si="0"/>
        <v>7.0999999999999943</v>
      </c>
      <c r="F18">
        <f t="shared" si="0"/>
        <v>31.349999999999994</v>
      </c>
      <c r="G18">
        <f t="shared" si="1"/>
        <v>0.54693793809414826</v>
      </c>
      <c r="H18" s="1">
        <f t="shared" si="1"/>
        <v>1.6904662438329221</v>
      </c>
      <c r="I18">
        <f t="shared" si="2"/>
        <v>0.92458012181973803</v>
      </c>
      <c r="J18">
        <f t="shared" si="3"/>
        <v>79.398432131925802</v>
      </c>
      <c r="K18">
        <f t="shared" si="4"/>
        <v>25.601567868074198</v>
      </c>
    </row>
    <row r="19" spans="1:11" x14ac:dyDescent="0.25">
      <c r="A19">
        <v>18</v>
      </c>
      <c r="B19">
        <v>1</v>
      </c>
      <c r="C19">
        <v>189</v>
      </c>
      <c r="D19">
        <v>71</v>
      </c>
      <c r="E19">
        <f t="shared" si="0"/>
        <v>13.099999999999994</v>
      </c>
      <c r="F19">
        <f t="shared" si="0"/>
        <v>-2.6500000000000057</v>
      </c>
      <c r="G19">
        <f t="shared" si="1"/>
        <v>1.0091390125399076</v>
      </c>
      <c r="H19" s="1">
        <f t="shared" si="1"/>
        <v>-0.14289427579448977</v>
      </c>
      <c r="I19">
        <f t="shared" si="2"/>
        <v>-0.14420018837285661</v>
      </c>
      <c r="J19">
        <f t="shared" si="3"/>
        <v>84.25626210256732</v>
      </c>
      <c r="K19">
        <f t="shared" si="4"/>
        <v>-13.25626210256732</v>
      </c>
    </row>
    <row r="20" spans="1:11" x14ac:dyDescent="0.25">
      <c r="A20">
        <v>19</v>
      </c>
      <c r="B20">
        <v>2</v>
      </c>
      <c r="C20">
        <v>165</v>
      </c>
      <c r="D20">
        <v>51</v>
      </c>
      <c r="E20">
        <f t="shared" si="0"/>
        <v>-10.900000000000006</v>
      </c>
      <c r="F20">
        <f t="shared" si="0"/>
        <v>-22.650000000000006</v>
      </c>
      <c r="G20">
        <f t="shared" si="1"/>
        <v>-0.83966528524313</v>
      </c>
      <c r="H20" s="1">
        <f t="shared" si="1"/>
        <v>-1.2213416402812025</v>
      </c>
      <c r="I20">
        <f t="shared" si="2"/>
        <v>1.0255181767660282</v>
      </c>
      <c r="J20">
        <f t="shared" si="3"/>
        <v>64.824942220001248</v>
      </c>
      <c r="K20">
        <f t="shared" si="4"/>
        <v>-13.824942220001248</v>
      </c>
    </row>
    <row r="21" spans="1:11" x14ac:dyDescent="0.25">
      <c r="A21">
        <v>20</v>
      </c>
      <c r="B21">
        <v>1</v>
      </c>
      <c r="C21">
        <v>185</v>
      </c>
      <c r="D21">
        <v>115</v>
      </c>
      <c r="E21">
        <f>C21-C$23</f>
        <v>9.0999999999999943</v>
      </c>
      <c r="F21">
        <f>D21-D$23</f>
        <v>41.349999999999994</v>
      </c>
      <c r="G21">
        <f t="shared" si="1"/>
        <v>0.7010049629094014</v>
      </c>
      <c r="H21" s="1">
        <f t="shared" si="1"/>
        <v>2.2296899260762784</v>
      </c>
      <c r="I21">
        <f t="shared" si="2"/>
        <v>1.5630237039285675</v>
      </c>
      <c r="J21">
        <f t="shared" si="3"/>
        <v>81.017708788806289</v>
      </c>
      <c r="K21">
        <f t="shared" si="4"/>
        <v>33.982291211193711</v>
      </c>
    </row>
    <row r="23" spans="1:11" x14ac:dyDescent="0.25">
      <c r="B23" t="s">
        <v>4</v>
      </c>
      <c r="C23">
        <f>AVERAGE(C2:C21)</f>
        <v>175.9</v>
      </c>
      <c r="D23">
        <f>AVERAGE(D2:D21)</f>
        <v>73.650000000000006</v>
      </c>
    </row>
    <row r="24" spans="1:11" x14ac:dyDescent="0.25">
      <c r="B24" t="s">
        <v>5</v>
      </c>
      <c r="C24">
        <f>STDEV(C2:C21)</f>
        <v>12.981363159302038</v>
      </c>
      <c r="D24">
        <f>STDEV(D2:D21)</f>
        <v>18.545179541070141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250" zoomScaleNormal="25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15</v>
      </c>
      <c r="F1" t="s">
        <v>16</v>
      </c>
    </row>
    <row r="2" spans="1:12" x14ac:dyDescent="0.25">
      <c r="A2">
        <v>1</v>
      </c>
      <c r="B2">
        <v>1</v>
      </c>
      <c r="C2">
        <v>175</v>
      </c>
      <c r="D2">
        <v>91</v>
      </c>
      <c r="E2">
        <f>$I$6+$I$7*C2+$I$8*B2</f>
        <v>80.851173541963007</v>
      </c>
      <c r="F2">
        <f t="shared" ref="F2:F21" si="0">D2-E2</f>
        <v>10.148826458036993</v>
      </c>
    </row>
    <row r="3" spans="1:12" x14ac:dyDescent="0.25">
      <c r="A3">
        <v>2</v>
      </c>
      <c r="B3">
        <v>2</v>
      </c>
      <c r="C3">
        <v>170</v>
      </c>
      <c r="D3">
        <v>58</v>
      </c>
      <c r="E3">
        <f t="shared" ref="E3:E21" si="1">$I$6+$I$7*C3+$I$8*B3</f>
        <v>63.180618776671409</v>
      </c>
      <c r="F3">
        <f t="shared" si="0"/>
        <v>-5.1806187766714089</v>
      </c>
    </row>
    <row r="4" spans="1:12" x14ac:dyDescent="0.25">
      <c r="A4">
        <v>3</v>
      </c>
      <c r="B4">
        <v>1</v>
      </c>
      <c r="C4">
        <v>185</v>
      </c>
      <c r="D4">
        <v>85</v>
      </c>
      <c r="E4">
        <f t="shared" si="1"/>
        <v>85.657361308677096</v>
      </c>
      <c r="F4">
        <f t="shared" si="0"/>
        <v>-0.65736130867709619</v>
      </c>
      <c r="H4" t="s">
        <v>22</v>
      </c>
    </row>
    <row r="5" spans="1:12" x14ac:dyDescent="0.25">
      <c r="A5">
        <v>4</v>
      </c>
      <c r="B5">
        <v>2</v>
      </c>
      <c r="C5">
        <v>164</v>
      </c>
      <c r="D5">
        <v>55</v>
      </c>
      <c r="E5">
        <f t="shared" si="1"/>
        <v>60.296906116642958</v>
      </c>
      <c r="F5">
        <f t="shared" si="0"/>
        <v>-5.2969061166429583</v>
      </c>
    </row>
    <row r="6" spans="1:12" x14ac:dyDescent="0.25">
      <c r="A6">
        <v>5</v>
      </c>
      <c r="B6">
        <v>1</v>
      </c>
      <c r="C6">
        <v>178</v>
      </c>
      <c r="D6">
        <v>79</v>
      </c>
      <c r="E6">
        <f t="shared" si="1"/>
        <v>82.29302987197724</v>
      </c>
      <c r="F6">
        <f t="shared" si="0"/>
        <v>-3.2930298719772395</v>
      </c>
      <c r="H6" t="s">
        <v>13</v>
      </c>
      <c r="I6">
        <v>12.010348506401101</v>
      </c>
      <c r="J6">
        <v>12.034361555761642</v>
      </c>
      <c r="L6">
        <v>12.010348506401101</v>
      </c>
    </row>
    <row r="7" spans="1:12" x14ac:dyDescent="0.25">
      <c r="A7">
        <v>6</v>
      </c>
      <c r="B7">
        <v>2</v>
      </c>
      <c r="C7">
        <v>168</v>
      </c>
      <c r="D7">
        <v>65</v>
      </c>
      <c r="E7">
        <f t="shared" si="1"/>
        <v>62.219381223328583</v>
      </c>
      <c r="F7">
        <f t="shared" si="0"/>
        <v>2.7806187766714174</v>
      </c>
      <c r="H7" t="s">
        <v>19</v>
      </c>
      <c r="I7">
        <v>0.48061877667140845</v>
      </c>
      <c r="J7">
        <v>0.48049706767224099</v>
      </c>
      <c r="L7">
        <v>-15.267460881934566</v>
      </c>
    </row>
    <row r="8" spans="1:12" x14ac:dyDescent="0.25">
      <c r="A8">
        <v>7</v>
      </c>
      <c r="B8">
        <v>2</v>
      </c>
      <c r="C8">
        <v>169</v>
      </c>
      <c r="D8">
        <v>57</v>
      </c>
      <c r="E8">
        <f t="shared" si="1"/>
        <v>62.699999999999989</v>
      </c>
      <c r="F8">
        <f t="shared" si="0"/>
        <v>-5.6999999999999886</v>
      </c>
      <c r="H8" t="s">
        <v>20</v>
      </c>
      <c r="I8">
        <v>-15.267460881934566</v>
      </c>
      <c r="J8">
        <v>-15.269171291174896</v>
      </c>
      <c r="L8">
        <v>0.48061877667140845</v>
      </c>
    </row>
    <row r="9" spans="1:12" x14ac:dyDescent="0.25">
      <c r="A9">
        <v>8</v>
      </c>
      <c r="B9">
        <v>1</v>
      </c>
      <c r="C9">
        <v>192</v>
      </c>
      <c r="D9">
        <v>85</v>
      </c>
      <c r="E9">
        <f t="shared" si="1"/>
        <v>89.021692745376953</v>
      </c>
      <c r="F9">
        <f t="shared" si="0"/>
        <v>-4.0216927453769529</v>
      </c>
    </row>
    <row r="10" spans="1:12" x14ac:dyDescent="0.25">
      <c r="A10">
        <v>9</v>
      </c>
      <c r="B10">
        <v>2</v>
      </c>
      <c r="C10">
        <v>160</v>
      </c>
      <c r="D10">
        <v>54</v>
      </c>
      <c r="E10">
        <f t="shared" si="1"/>
        <v>58.37443100995732</v>
      </c>
      <c r="F10">
        <f t="shared" si="0"/>
        <v>-4.3744310099573198</v>
      </c>
      <c r="H10" t="s">
        <v>21</v>
      </c>
      <c r="I10">
        <f>SUMSQ(F2:F21)</f>
        <v>3616.8549786628728</v>
      </c>
      <c r="K10">
        <v>3922.55</v>
      </c>
    </row>
    <row r="11" spans="1:12" x14ac:dyDescent="0.25">
      <c r="A11">
        <v>10</v>
      </c>
      <c r="B11">
        <v>1</v>
      </c>
      <c r="C11">
        <v>190</v>
      </c>
      <c r="D11">
        <v>92</v>
      </c>
      <c r="E11">
        <f t="shared" si="1"/>
        <v>88.060455192034141</v>
      </c>
      <c r="F11">
        <f t="shared" si="0"/>
        <v>3.9395448079658593</v>
      </c>
      <c r="H11" t="s">
        <v>17</v>
      </c>
      <c r="I11">
        <f>PEARSON(D2:D21,E2:E21)</f>
        <v>0.66820866717909011</v>
      </c>
      <c r="K11">
        <v>3863.49</v>
      </c>
    </row>
    <row r="12" spans="1:12" x14ac:dyDescent="0.25">
      <c r="A12">
        <v>11</v>
      </c>
      <c r="B12">
        <v>2</v>
      </c>
      <c r="C12">
        <v>162</v>
      </c>
      <c r="D12">
        <v>48</v>
      </c>
      <c r="E12">
        <f t="shared" si="1"/>
        <v>59.335668563300132</v>
      </c>
      <c r="F12">
        <f t="shared" si="0"/>
        <v>-11.335668563300132</v>
      </c>
    </row>
    <row r="13" spans="1:12" x14ac:dyDescent="0.25">
      <c r="A13">
        <v>12</v>
      </c>
      <c r="B13">
        <v>2</v>
      </c>
      <c r="C13">
        <v>185</v>
      </c>
      <c r="D13">
        <v>79</v>
      </c>
      <c r="E13">
        <f t="shared" si="1"/>
        <v>70.389900426742528</v>
      </c>
      <c r="F13">
        <f t="shared" si="0"/>
        <v>8.6100995732574717</v>
      </c>
    </row>
    <row r="14" spans="1:12" x14ac:dyDescent="0.25">
      <c r="A14">
        <v>13</v>
      </c>
      <c r="B14">
        <v>2</v>
      </c>
      <c r="C14">
        <v>195</v>
      </c>
      <c r="D14">
        <v>80</v>
      </c>
      <c r="E14">
        <f t="shared" si="1"/>
        <v>75.196088193456617</v>
      </c>
      <c r="F14">
        <f t="shared" si="0"/>
        <v>4.8039118065433826</v>
      </c>
    </row>
    <row r="15" spans="1:12" x14ac:dyDescent="0.25">
      <c r="A15">
        <v>14</v>
      </c>
      <c r="B15">
        <v>1</v>
      </c>
      <c r="C15">
        <v>160</v>
      </c>
      <c r="D15">
        <v>60</v>
      </c>
      <c r="E15">
        <f t="shared" si="1"/>
        <v>73.641891891891888</v>
      </c>
      <c r="F15">
        <f t="shared" si="0"/>
        <v>-13.641891891891888</v>
      </c>
    </row>
    <row r="16" spans="1:12" x14ac:dyDescent="0.25">
      <c r="A16">
        <v>15</v>
      </c>
      <c r="B16">
        <v>2</v>
      </c>
      <c r="C16">
        <v>152</v>
      </c>
      <c r="D16">
        <v>80</v>
      </c>
      <c r="E16">
        <f t="shared" si="1"/>
        <v>54.529480796586057</v>
      </c>
      <c r="F16">
        <f t="shared" si="0"/>
        <v>25.470519203413943</v>
      </c>
    </row>
    <row r="17" spans="1:6" x14ac:dyDescent="0.25">
      <c r="A17">
        <v>16</v>
      </c>
      <c r="B17">
        <v>1</v>
      </c>
      <c r="C17">
        <v>191</v>
      </c>
      <c r="D17">
        <v>63</v>
      </c>
      <c r="E17">
        <f t="shared" si="1"/>
        <v>88.541073968705547</v>
      </c>
      <c r="F17">
        <f t="shared" si="0"/>
        <v>-25.541073968705547</v>
      </c>
    </row>
    <row r="18" spans="1:6" x14ac:dyDescent="0.25">
      <c r="A18">
        <v>17</v>
      </c>
      <c r="B18">
        <v>1</v>
      </c>
      <c r="C18">
        <v>183</v>
      </c>
      <c r="D18">
        <v>105</v>
      </c>
      <c r="E18">
        <f t="shared" si="1"/>
        <v>84.696123755334284</v>
      </c>
      <c r="F18">
        <f t="shared" si="0"/>
        <v>20.303876244665716</v>
      </c>
    </row>
    <row r="19" spans="1:6" x14ac:dyDescent="0.25">
      <c r="A19">
        <v>18</v>
      </c>
      <c r="B19">
        <v>1</v>
      </c>
      <c r="C19">
        <v>189</v>
      </c>
      <c r="D19">
        <v>71</v>
      </c>
      <c r="E19">
        <f t="shared" si="1"/>
        <v>87.579836415362735</v>
      </c>
      <c r="F19">
        <f t="shared" si="0"/>
        <v>-16.579836415362735</v>
      </c>
    </row>
    <row r="20" spans="1:6" x14ac:dyDescent="0.25">
      <c r="A20">
        <v>19</v>
      </c>
      <c r="B20">
        <v>2</v>
      </c>
      <c r="C20">
        <v>165</v>
      </c>
      <c r="D20">
        <v>51</v>
      </c>
      <c r="E20">
        <f t="shared" si="1"/>
        <v>60.777524893314364</v>
      </c>
      <c r="F20">
        <f t="shared" si="0"/>
        <v>-9.7775248933143644</v>
      </c>
    </row>
    <row r="21" spans="1:6" x14ac:dyDescent="0.25">
      <c r="A21">
        <v>20</v>
      </c>
      <c r="B21">
        <v>1</v>
      </c>
      <c r="C21">
        <v>185</v>
      </c>
      <c r="D21">
        <v>115</v>
      </c>
      <c r="E21">
        <f t="shared" si="1"/>
        <v>85.657361308677096</v>
      </c>
      <c r="F21">
        <f t="shared" si="0"/>
        <v>29.342638691322904</v>
      </c>
    </row>
    <row r="23" spans="1:6" x14ac:dyDescent="0.25">
      <c r="B23" t="s">
        <v>4</v>
      </c>
      <c r="C23">
        <f>AVERAGE(C2:C21)</f>
        <v>175.9</v>
      </c>
      <c r="D23">
        <f>AVERAGE(D2:D21)</f>
        <v>73.650000000000006</v>
      </c>
    </row>
    <row r="24" spans="1:6" x14ac:dyDescent="0.25">
      <c r="B24" t="s">
        <v>5</v>
      </c>
      <c r="C24">
        <f>STDEV(C2:C21)</f>
        <v>12.981363159302038</v>
      </c>
      <c r="D24">
        <f>STDEV(D2:D21)</f>
        <v>18.545179541070141</v>
      </c>
    </row>
    <row r="26" spans="1:6" x14ac:dyDescent="0.25">
      <c r="A26" t="s">
        <v>23</v>
      </c>
    </row>
    <row r="27" spans="1:6" ht="15.75" thickBot="1" x14ac:dyDescent="0.3"/>
    <row r="28" spans="1:6" x14ac:dyDescent="0.25">
      <c r="A28" s="5" t="s">
        <v>24</v>
      </c>
      <c r="B28" s="5"/>
    </row>
    <row r="29" spans="1:6" x14ac:dyDescent="0.25">
      <c r="A29" s="2" t="s">
        <v>25</v>
      </c>
      <c r="B29" s="2">
        <v>0.66820866717909011</v>
      </c>
    </row>
    <row r="30" spans="1:6" x14ac:dyDescent="0.25">
      <c r="A30" s="2" t="s">
        <v>26</v>
      </c>
      <c r="B30" s="2">
        <v>0.44650282289325605</v>
      </c>
    </row>
    <row r="31" spans="1:6" x14ac:dyDescent="0.25">
      <c r="A31" s="2" t="s">
        <v>27</v>
      </c>
      <c r="B31" s="2">
        <v>0.38138550793952142</v>
      </c>
    </row>
    <row r="32" spans="1:6" x14ac:dyDescent="0.25">
      <c r="A32" s="2" t="s">
        <v>28</v>
      </c>
      <c r="B32" s="2">
        <v>14.586163827938554</v>
      </c>
    </row>
    <row r="33" spans="1:9" ht="15.75" thickBot="1" x14ac:dyDescent="0.3">
      <c r="A33" s="3" t="s">
        <v>29</v>
      </c>
      <c r="B33" s="3">
        <v>20</v>
      </c>
    </row>
    <row r="35" spans="1:9" ht="15.75" thickBot="1" x14ac:dyDescent="0.3">
      <c r="A35" t="s">
        <v>30</v>
      </c>
    </row>
    <row r="36" spans="1:9" x14ac:dyDescent="0.25">
      <c r="A36" s="4"/>
      <c r="B36" s="4" t="s">
        <v>35</v>
      </c>
      <c r="C36" s="4" t="s">
        <v>21</v>
      </c>
      <c r="D36" s="4" t="s">
        <v>36</v>
      </c>
      <c r="E36" s="4" t="s">
        <v>37</v>
      </c>
      <c r="F36" s="4" t="s">
        <v>38</v>
      </c>
    </row>
    <row r="37" spans="1:9" x14ac:dyDescent="0.25">
      <c r="A37" s="2" t="s">
        <v>31</v>
      </c>
      <c r="B37" s="2">
        <v>2</v>
      </c>
      <c r="C37" s="2">
        <v>2917.6950213371256</v>
      </c>
      <c r="D37" s="2">
        <v>1458.8475106685628</v>
      </c>
      <c r="E37" s="2">
        <v>6.8568985562517941</v>
      </c>
      <c r="F37" s="2">
        <v>6.5536159458462829E-3</v>
      </c>
    </row>
    <row r="38" spans="1:9" x14ac:dyDescent="0.25">
      <c r="A38" s="2" t="s">
        <v>32</v>
      </c>
      <c r="B38" s="2">
        <v>17</v>
      </c>
      <c r="C38" s="2">
        <v>3616.8549786628728</v>
      </c>
      <c r="D38" s="2">
        <v>212.75617521546312</v>
      </c>
      <c r="E38" s="2"/>
      <c r="F38" s="2"/>
    </row>
    <row r="39" spans="1:9" ht="15.75" thickBot="1" x14ac:dyDescent="0.3">
      <c r="A39" s="3" t="s">
        <v>33</v>
      </c>
      <c r="B39" s="3">
        <v>19</v>
      </c>
      <c r="C39" s="3">
        <v>6534.5499999999984</v>
      </c>
      <c r="D39" s="3"/>
      <c r="E39" s="3"/>
      <c r="F39" s="3"/>
    </row>
    <row r="40" spans="1:9" ht="15.75" thickBot="1" x14ac:dyDescent="0.3"/>
    <row r="41" spans="1:9" x14ac:dyDescent="0.25">
      <c r="A41" s="4"/>
      <c r="B41" s="4" t="s">
        <v>39</v>
      </c>
      <c r="C41" s="4" t="s">
        <v>28</v>
      </c>
      <c r="D41" s="4" t="s">
        <v>40</v>
      </c>
      <c r="E41" s="4" t="s">
        <v>41</v>
      </c>
      <c r="F41" s="4" t="s">
        <v>42</v>
      </c>
      <c r="G41" s="4" t="s">
        <v>43</v>
      </c>
      <c r="H41" s="4" t="s">
        <v>44</v>
      </c>
      <c r="I41" s="4" t="s">
        <v>45</v>
      </c>
    </row>
    <row r="42" spans="1:9" x14ac:dyDescent="0.25">
      <c r="A42" s="2" t="s">
        <v>34</v>
      </c>
      <c r="B42" s="2">
        <v>12.010348506401101</v>
      </c>
      <c r="C42" s="2">
        <v>61.333952747224316</v>
      </c>
      <c r="D42" s="2">
        <v>0.19581892195827266</v>
      </c>
      <c r="E42" s="2">
        <v>0.8470734664919306</v>
      </c>
      <c r="F42" s="2">
        <v>-117.39298044978534</v>
      </c>
      <c r="G42" s="2">
        <v>141.41367746258754</v>
      </c>
      <c r="H42" s="2">
        <v>-117.39298044978534</v>
      </c>
      <c r="I42" s="2">
        <v>141.41367746258754</v>
      </c>
    </row>
    <row r="43" spans="1:9" x14ac:dyDescent="0.25">
      <c r="A43" s="2" t="s">
        <v>1</v>
      </c>
      <c r="B43" s="2">
        <v>-15.267460881934566</v>
      </c>
      <c r="C43" s="2">
        <v>7.7821667707888631</v>
      </c>
      <c r="D43" s="2">
        <v>-1.9618521848237047</v>
      </c>
      <c r="E43" s="2">
        <v>6.6365762924306057E-2</v>
      </c>
      <c r="F43" s="2">
        <v>-31.686397564241709</v>
      </c>
      <c r="G43" s="2">
        <v>1.1514758003725785</v>
      </c>
      <c r="H43" s="2">
        <v>-31.686397564241709</v>
      </c>
      <c r="I43" s="2">
        <v>1.1514758003725785</v>
      </c>
    </row>
    <row r="44" spans="1:9" ht="15.75" thickBot="1" x14ac:dyDescent="0.3">
      <c r="A44" s="3" t="s">
        <v>2</v>
      </c>
      <c r="B44" s="3">
        <v>0.48061877667140845</v>
      </c>
      <c r="C44" s="3">
        <v>0.30753067074564033</v>
      </c>
      <c r="D44" s="3">
        <v>1.562832011214029</v>
      </c>
      <c r="E44" s="3">
        <v>0.1365149302467927</v>
      </c>
      <c r="F44" s="3">
        <v>-0.1682142231292722</v>
      </c>
      <c r="G44" s="3">
        <v>1.1294517764720891</v>
      </c>
      <c r="H44" s="3">
        <v>-0.1682142231292722</v>
      </c>
      <c r="I44" s="3">
        <v>1.1294517764720891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250" zoomScaleNormal="250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G24" sqref="G24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46</v>
      </c>
      <c r="F1" t="s">
        <v>47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</row>
    <row r="2" spans="1:11" x14ac:dyDescent="0.25">
      <c r="A2">
        <v>1</v>
      </c>
      <c r="B2">
        <v>1</v>
      </c>
      <c r="C2">
        <v>175</v>
      </c>
      <c r="D2">
        <v>91</v>
      </c>
      <c r="E2">
        <f>(C2-C$23)/C$24</f>
        <v>-6.9330161166864357E-2</v>
      </c>
      <c r="F2">
        <f>(D2-D$23)/D$24</f>
        <v>0.93555308869222309</v>
      </c>
      <c r="G2">
        <f>(B2-B$23)/B$24</f>
        <v>-0.97467943448089656</v>
      </c>
      <c r="H2">
        <f>G2*$C$26</f>
        <v>0.5315312356126235</v>
      </c>
      <c r="I2">
        <f>G2*$C$27</f>
        <v>0.59044993205647545</v>
      </c>
      <c r="J2">
        <f>E2-H2</f>
        <v>-0.6008613967794878</v>
      </c>
      <c r="K2">
        <f>F2-I2</f>
        <v>0.34510315663574764</v>
      </c>
    </row>
    <row r="3" spans="1:11" x14ac:dyDescent="0.25">
      <c r="A3">
        <v>2</v>
      </c>
      <c r="B3">
        <v>2</v>
      </c>
      <c r="C3">
        <v>170</v>
      </c>
      <c r="D3">
        <v>58</v>
      </c>
      <c r="E3">
        <f t="shared" ref="E3:E21" si="0">(C3-C$23)/C$24</f>
        <v>-0.45449772320499721</v>
      </c>
      <c r="F3">
        <f t="shared" ref="F3:F21" si="1">(D3-D$23)/D$24</f>
        <v>-0.84388506271085306</v>
      </c>
      <c r="G3">
        <f t="shared" ref="G3:G21" si="2">(B3-B$23)/B$24</f>
        <v>0.97467943448089656</v>
      </c>
      <c r="H3">
        <f t="shared" ref="H3:H21" si="3">G3*$C$26</f>
        <v>-0.5315312356126235</v>
      </c>
      <c r="I3">
        <f t="shared" ref="I3:I21" si="4">G3*$C$27</f>
        <v>-0.59044993205647545</v>
      </c>
      <c r="J3">
        <f t="shared" ref="J3:J21" si="5">E3-H3</f>
        <v>7.7033512407626292E-2</v>
      </c>
      <c r="K3">
        <f t="shared" ref="K3:K21" si="6">F3-I3</f>
        <v>-0.25343513065437762</v>
      </c>
    </row>
    <row r="4" spans="1:11" x14ac:dyDescent="0.25">
      <c r="A4">
        <v>3</v>
      </c>
      <c r="B4">
        <v>1</v>
      </c>
      <c r="C4">
        <v>185</v>
      </c>
      <c r="D4">
        <v>85</v>
      </c>
      <c r="E4">
        <f t="shared" si="0"/>
        <v>0.7010049629094014</v>
      </c>
      <c r="F4">
        <f t="shared" si="1"/>
        <v>0.61201887934620924</v>
      </c>
      <c r="G4">
        <f t="shared" si="2"/>
        <v>-0.97467943448089656</v>
      </c>
      <c r="H4">
        <f t="shared" si="3"/>
        <v>0.5315312356126235</v>
      </c>
      <c r="I4">
        <f t="shared" si="4"/>
        <v>0.59044993205647545</v>
      </c>
      <c r="J4">
        <f t="shared" si="5"/>
        <v>0.1694737272967779</v>
      </c>
      <c r="K4">
        <f t="shared" si="6"/>
        <v>2.1568947289733797E-2</v>
      </c>
    </row>
    <row r="5" spans="1:11" x14ac:dyDescent="0.25">
      <c r="A5">
        <v>4</v>
      </c>
      <c r="B5">
        <v>2</v>
      </c>
      <c r="C5">
        <v>164</v>
      </c>
      <c r="D5">
        <v>55</v>
      </c>
      <c r="E5">
        <f t="shared" si="0"/>
        <v>-0.91669879765075657</v>
      </c>
      <c r="F5">
        <f t="shared" si="1"/>
        <v>-1.0056521673838601</v>
      </c>
      <c r="G5">
        <f t="shared" si="2"/>
        <v>0.97467943448089656</v>
      </c>
      <c r="H5">
        <f t="shared" si="3"/>
        <v>-0.5315312356126235</v>
      </c>
      <c r="I5">
        <f t="shared" si="4"/>
        <v>-0.59044993205647545</v>
      </c>
      <c r="J5">
        <f t="shared" si="5"/>
        <v>-0.38516756203813307</v>
      </c>
      <c r="K5">
        <f t="shared" si="6"/>
        <v>-0.41520223532738465</v>
      </c>
    </row>
    <row r="6" spans="1:11" x14ac:dyDescent="0.25">
      <c r="A6">
        <v>5</v>
      </c>
      <c r="B6">
        <v>1</v>
      </c>
      <c r="C6">
        <v>178</v>
      </c>
      <c r="D6">
        <v>79</v>
      </c>
      <c r="E6">
        <f t="shared" si="0"/>
        <v>0.16177037605601535</v>
      </c>
      <c r="F6">
        <f t="shared" si="1"/>
        <v>0.2884846700001954</v>
      </c>
      <c r="G6">
        <f t="shared" si="2"/>
        <v>-0.97467943448089656</v>
      </c>
      <c r="H6">
        <f t="shared" si="3"/>
        <v>0.5315312356126235</v>
      </c>
      <c r="I6">
        <f t="shared" si="4"/>
        <v>0.59044993205647545</v>
      </c>
      <c r="J6">
        <f t="shared" si="5"/>
        <v>-0.36976085955660815</v>
      </c>
      <c r="K6">
        <f t="shared" si="6"/>
        <v>-0.30196526205628005</v>
      </c>
    </row>
    <row r="7" spans="1:11" x14ac:dyDescent="0.25">
      <c r="A7">
        <v>6</v>
      </c>
      <c r="B7">
        <v>2</v>
      </c>
      <c r="C7">
        <v>168</v>
      </c>
      <c r="D7">
        <v>65</v>
      </c>
      <c r="E7">
        <f t="shared" si="0"/>
        <v>-0.60856474802025029</v>
      </c>
      <c r="F7">
        <f t="shared" si="1"/>
        <v>-0.46642848514050361</v>
      </c>
      <c r="G7">
        <f t="shared" si="2"/>
        <v>0.97467943448089656</v>
      </c>
      <c r="H7">
        <f t="shared" si="3"/>
        <v>-0.5315312356126235</v>
      </c>
      <c r="I7">
        <f t="shared" si="4"/>
        <v>-0.59044993205647545</v>
      </c>
      <c r="J7">
        <f t="shared" si="5"/>
        <v>-7.7033512407626792E-2</v>
      </c>
      <c r="K7">
        <f t="shared" si="6"/>
        <v>0.12402144691597183</v>
      </c>
    </row>
    <row r="8" spans="1:11" x14ac:dyDescent="0.25">
      <c r="A8">
        <v>7</v>
      </c>
      <c r="B8">
        <v>2</v>
      </c>
      <c r="C8">
        <v>169</v>
      </c>
      <c r="D8">
        <v>57</v>
      </c>
      <c r="E8">
        <f t="shared" si="0"/>
        <v>-0.53153123561262372</v>
      </c>
      <c r="F8">
        <f t="shared" si="1"/>
        <v>-0.89780743093518878</v>
      </c>
      <c r="G8">
        <f t="shared" si="2"/>
        <v>0.97467943448089656</v>
      </c>
      <c r="H8">
        <f t="shared" si="3"/>
        <v>-0.5315312356126235</v>
      </c>
      <c r="I8">
        <f t="shared" si="4"/>
        <v>-0.59044993205647545</v>
      </c>
      <c r="J8">
        <f t="shared" si="5"/>
        <v>0</v>
      </c>
      <c r="K8">
        <f t="shared" si="6"/>
        <v>-0.30735749887871333</v>
      </c>
    </row>
    <row r="9" spans="1:11" x14ac:dyDescent="0.25">
      <c r="A9">
        <v>8</v>
      </c>
      <c r="B9">
        <v>1</v>
      </c>
      <c r="C9">
        <v>192</v>
      </c>
      <c r="D9">
        <v>85</v>
      </c>
      <c r="E9">
        <f t="shared" si="0"/>
        <v>1.2402395497627874</v>
      </c>
      <c r="F9">
        <f t="shared" si="1"/>
        <v>0.61201887934620924</v>
      </c>
      <c r="G9">
        <f t="shared" si="2"/>
        <v>-0.97467943448089656</v>
      </c>
      <c r="H9">
        <f t="shared" si="3"/>
        <v>0.5315312356126235</v>
      </c>
      <c r="I9">
        <f t="shared" si="4"/>
        <v>0.59044993205647545</v>
      </c>
      <c r="J9">
        <f t="shared" si="5"/>
        <v>0.70870831415016389</v>
      </c>
      <c r="K9">
        <f t="shared" si="6"/>
        <v>2.1568947289733797E-2</v>
      </c>
    </row>
    <row r="10" spans="1:11" x14ac:dyDescent="0.25">
      <c r="A10">
        <v>9</v>
      </c>
      <c r="B10">
        <v>2</v>
      </c>
      <c r="C10">
        <v>160</v>
      </c>
      <c r="D10">
        <v>54</v>
      </c>
      <c r="E10">
        <f t="shared" si="0"/>
        <v>-1.2248328472812628</v>
      </c>
      <c r="F10">
        <f t="shared" si="1"/>
        <v>-1.0595745356081956</v>
      </c>
      <c r="G10">
        <f t="shared" si="2"/>
        <v>0.97467943448089656</v>
      </c>
      <c r="H10">
        <f t="shared" si="3"/>
        <v>-0.5315312356126235</v>
      </c>
      <c r="I10">
        <f t="shared" si="4"/>
        <v>-0.59044993205647545</v>
      </c>
      <c r="J10">
        <f t="shared" si="5"/>
        <v>-0.69330161166863935</v>
      </c>
      <c r="K10">
        <f t="shared" si="6"/>
        <v>-0.46912460355172014</v>
      </c>
    </row>
    <row r="11" spans="1:11" x14ac:dyDescent="0.25">
      <c r="A11">
        <v>10</v>
      </c>
      <c r="B11">
        <v>1</v>
      </c>
      <c r="C11">
        <v>190</v>
      </c>
      <c r="D11">
        <v>92</v>
      </c>
      <c r="E11">
        <f t="shared" si="0"/>
        <v>1.0861725249475342</v>
      </c>
      <c r="F11">
        <f t="shared" si="1"/>
        <v>0.98947545691655869</v>
      </c>
      <c r="G11">
        <f t="shared" si="2"/>
        <v>-0.97467943448089656</v>
      </c>
      <c r="H11">
        <f t="shared" si="3"/>
        <v>0.5315312356126235</v>
      </c>
      <c r="I11">
        <f t="shared" si="4"/>
        <v>0.59044993205647545</v>
      </c>
      <c r="J11">
        <f t="shared" si="5"/>
        <v>0.55464128933491075</v>
      </c>
      <c r="K11">
        <f t="shared" si="6"/>
        <v>0.39902552486008325</v>
      </c>
    </row>
    <row r="12" spans="1:11" x14ac:dyDescent="0.25">
      <c r="A12">
        <v>11</v>
      </c>
      <c r="B12">
        <v>2</v>
      </c>
      <c r="C12">
        <v>162</v>
      </c>
      <c r="D12">
        <v>48</v>
      </c>
      <c r="E12">
        <f t="shared" si="0"/>
        <v>-1.0707658224660097</v>
      </c>
      <c r="F12">
        <f t="shared" si="1"/>
        <v>-1.3831087449542094</v>
      </c>
      <c r="G12">
        <f t="shared" si="2"/>
        <v>0.97467943448089656</v>
      </c>
      <c r="H12">
        <f t="shared" si="3"/>
        <v>-0.5315312356126235</v>
      </c>
      <c r="I12">
        <f t="shared" si="4"/>
        <v>-0.59044993205647545</v>
      </c>
      <c r="J12">
        <f t="shared" si="5"/>
        <v>-0.53923458685338621</v>
      </c>
      <c r="K12">
        <f t="shared" si="6"/>
        <v>-0.79265881289773399</v>
      </c>
    </row>
    <row r="13" spans="1:11" x14ac:dyDescent="0.25">
      <c r="A13">
        <v>12</v>
      </c>
      <c r="B13">
        <v>2</v>
      </c>
      <c r="C13">
        <v>185</v>
      </c>
      <c r="D13">
        <v>79</v>
      </c>
      <c r="E13">
        <f t="shared" si="0"/>
        <v>0.7010049629094014</v>
      </c>
      <c r="F13">
        <f t="shared" si="1"/>
        <v>0.2884846700001954</v>
      </c>
      <c r="G13">
        <f t="shared" si="2"/>
        <v>0.97467943448089656</v>
      </c>
      <c r="H13">
        <f t="shared" si="3"/>
        <v>-0.5315312356126235</v>
      </c>
      <c r="I13">
        <f t="shared" si="4"/>
        <v>-0.59044993205647545</v>
      </c>
      <c r="J13">
        <f t="shared" si="5"/>
        <v>1.2325361985220249</v>
      </c>
      <c r="K13">
        <f t="shared" si="6"/>
        <v>0.87893460205667084</v>
      </c>
    </row>
    <row r="14" spans="1:11" x14ac:dyDescent="0.25">
      <c r="A14">
        <v>13</v>
      </c>
      <c r="B14">
        <v>2</v>
      </c>
      <c r="C14">
        <v>195</v>
      </c>
      <c r="D14">
        <v>80</v>
      </c>
      <c r="E14">
        <f t="shared" si="0"/>
        <v>1.471340086985667</v>
      </c>
      <c r="F14">
        <f t="shared" si="1"/>
        <v>0.342407038224531</v>
      </c>
      <c r="G14">
        <f t="shared" si="2"/>
        <v>0.97467943448089656</v>
      </c>
      <c r="H14">
        <f t="shared" si="3"/>
        <v>-0.5315312356126235</v>
      </c>
      <c r="I14">
        <f t="shared" si="4"/>
        <v>-0.59044993205647545</v>
      </c>
      <c r="J14">
        <f t="shared" si="5"/>
        <v>2.0028713225982906</v>
      </c>
      <c r="K14">
        <f t="shared" si="6"/>
        <v>0.93285697028100645</v>
      </c>
    </row>
    <row r="15" spans="1:11" x14ac:dyDescent="0.25">
      <c r="A15">
        <v>14</v>
      </c>
      <c r="B15">
        <v>1</v>
      </c>
      <c r="C15">
        <v>160</v>
      </c>
      <c r="D15">
        <v>60</v>
      </c>
      <c r="E15">
        <f t="shared" si="0"/>
        <v>-1.2248328472812628</v>
      </c>
      <c r="F15">
        <f t="shared" si="1"/>
        <v>-0.73604032626218185</v>
      </c>
      <c r="G15">
        <f t="shared" si="2"/>
        <v>-0.97467943448089656</v>
      </c>
      <c r="H15">
        <f t="shared" si="3"/>
        <v>0.5315312356126235</v>
      </c>
      <c r="I15">
        <f t="shared" si="4"/>
        <v>0.59044993205647545</v>
      </c>
      <c r="J15">
        <f t="shared" si="5"/>
        <v>-1.7563640828938865</v>
      </c>
      <c r="K15">
        <f t="shared" si="6"/>
        <v>-1.3264902583186573</v>
      </c>
    </row>
    <row r="16" spans="1:11" x14ac:dyDescent="0.25">
      <c r="A16">
        <v>15</v>
      </c>
      <c r="B16">
        <v>2</v>
      </c>
      <c r="C16">
        <v>152</v>
      </c>
      <c r="D16">
        <v>80</v>
      </c>
      <c r="E16">
        <f t="shared" si="0"/>
        <v>-1.8411009465422754</v>
      </c>
      <c r="F16">
        <f t="shared" si="1"/>
        <v>0.342407038224531</v>
      </c>
      <c r="G16">
        <f t="shared" si="2"/>
        <v>0.97467943448089656</v>
      </c>
      <c r="H16">
        <f t="shared" si="3"/>
        <v>-0.5315312356126235</v>
      </c>
      <c r="I16">
        <f t="shared" si="4"/>
        <v>-0.59044993205647545</v>
      </c>
      <c r="J16">
        <f t="shared" si="5"/>
        <v>-1.3095697109296518</v>
      </c>
      <c r="K16">
        <f t="shared" si="6"/>
        <v>0.93285697028100645</v>
      </c>
    </row>
    <row r="17" spans="1:11" x14ac:dyDescent="0.25">
      <c r="A17">
        <v>16</v>
      </c>
      <c r="B17">
        <v>1</v>
      </c>
      <c r="C17">
        <v>191</v>
      </c>
      <c r="D17">
        <v>63</v>
      </c>
      <c r="E17">
        <f t="shared" si="0"/>
        <v>1.1632060373551607</v>
      </c>
      <c r="F17">
        <f t="shared" si="1"/>
        <v>-0.57427322158917493</v>
      </c>
      <c r="G17">
        <f t="shared" si="2"/>
        <v>-0.97467943448089656</v>
      </c>
      <c r="H17">
        <f t="shared" si="3"/>
        <v>0.5315312356126235</v>
      </c>
      <c r="I17">
        <f t="shared" si="4"/>
        <v>0.59044993205647545</v>
      </c>
      <c r="J17">
        <f t="shared" si="5"/>
        <v>0.63167480174253721</v>
      </c>
      <c r="K17">
        <f t="shared" si="6"/>
        <v>-1.1647231536456504</v>
      </c>
    </row>
    <row r="18" spans="1:11" x14ac:dyDescent="0.25">
      <c r="A18">
        <v>17</v>
      </c>
      <c r="B18">
        <v>1</v>
      </c>
      <c r="C18">
        <v>183</v>
      </c>
      <c r="D18">
        <v>105</v>
      </c>
      <c r="E18">
        <f t="shared" si="0"/>
        <v>0.54693793809414826</v>
      </c>
      <c r="F18">
        <f t="shared" si="1"/>
        <v>1.6904662438329221</v>
      </c>
      <c r="G18">
        <f t="shared" si="2"/>
        <v>-0.97467943448089656</v>
      </c>
      <c r="H18">
        <f t="shared" si="3"/>
        <v>0.5315312356126235</v>
      </c>
      <c r="I18">
        <f>G18*$C$27</f>
        <v>0.59044993205647545</v>
      </c>
      <c r="J18">
        <f>E18-H18</f>
        <v>1.5406702481524759E-2</v>
      </c>
      <c r="K18">
        <f t="shared" si="6"/>
        <v>1.1000163117764465</v>
      </c>
    </row>
    <row r="19" spans="1:11" x14ac:dyDescent="0.25">
      <c r="A19">
        <v>18</v>
      </c>
      <c r="B19">
        <v>1</v>
      </c>
      <c r="C19">
        <v>189</v>
      </c>
      <c r="D19">
        <v>71</v>
      </c>
      <c r="E19">
        <f t="shared" si="0"/>
        <v>1.0091390125399076</v>
      </c>
      <c r="F19">
        <f t="shared" si="1"/>
        <v>-0.14289427579448977</v>
      </c>
      <c r="G19">
        <f t="shared" si="2"/>
        <v>-0.97467943448089656</v>
      </c>
      <c r="H19">
        <f t="shared" si="3"/>
        <v>0.5315312356126235</v>
      </c>
      <c r="I19">
        <f t="shared" si="4"/>
        <v>0.59044993205647545</v>
      </c>
      <c r="J19">
        <f t="shared" si="5"/>
        <v>0.47760777692728407</v>
      </c>
      <c r="K19">
        <f t="shared" si="6"/>
        <v>-0.73334420785096521</v>
      </c>
    </row>
    <row r="20" spans="1:11" x14ac:dyDescent="0.25">
      <c r="A20">
        <v>19</v>
      </c>
      <c r="B20">
        <v>2</v>
      </c>
      <c r="C20">
        <v>165</v>
      </c>
      <c r="D20">
        <v>51</v>
      </c>
      <c r="E20">
        <f t="shared" si="0"/>
        <v>-0.83966528524313</v>
      </c>
      <c r="F20">
        <f t="shared" si="1"/>
        <v>-1.2213416402812025</v>
      </c>
      <c r="G20">
        <f t="shared" si="2"/>
        <v>0.97467943448089656</v>
      </c>
      <c r="H20">
        <f t="shared" si="3"/>
        <v>-0.5315312356126235</v>
      </c>
      <c r="I20">
        <f t="shared" si="4"/>
        <v>-0.59044993205647545</v>
      </c>
      <c r="J20">
        <f t="shared" si="5"/>
        <v>-0.3081340496305065</v>
      </c>
      <c r="K20">
        <f t="shared" si="6"/>
        <v>-0.63089170822472707</v>
      </c>
    </row>
    <row r="21" spans="1:11" x14ac:dyDescent="0.25">
      <c r="A21">
        <v>20</v>
      </c>
      <c r="B21">
        <v>1</v>
      </c>
      <c r="C21">
        <v>185</v>
      </c>
      <c r="D21">
        <v>115</v>
      </c>
      <c r="E21">
        <f t="shared" si="0"/>
        <v>0.7010049629094014</v>
      </c>
      <c r="F21">
        <f t="shared" si="1"/>
        <v>2.2296899260762784</v>
      </c>
      <c r="G21">
        <f t="shared" si="2"/>
        <v>-0.97467943448089656</v>
      </c>
      <c r="H21">
        <f t="shared" si="3"/>
        <v>0.5315312356126235</v>
      </c>
      <c r="I21">
        <f t="shared" si="4"/>
        <v>0.59044993205647545</v>
      </c>
      <c r="J21">
        <f t="shared" si="5"/>
        <v>0.1694737272967779</v>
      </c>
      <c r="K21">
        <f>F21-I21</f>
        <v>1.6392399940198028</v>
      </c>
    </row>
    <row r="23" spans="1:11" x14ac:dyDescent="0.25">
      <c r="A23" t="s">
        <v>4</v>
      </c>
      <c r="B23">
        <f>AVERAGE(B2:B21)</f>
        <v>1.5</v>
      </c>
      <c r="C23">
        <f>AVERAGE(C2:C21)</f>
        <v>175.9</v>
      </c>
      <c r="D23">
        <f>AVERAGE(D2:D21)</f>
        <v>73.650000000000006</v>
      </c>
      <c r="F23" t="s">
        <v>56</v>
      </c>
      <c r="G23">
        <f>(C28-C26*C27)/(SQRT(1-C26*C26)*SQRT(1-C27*C27))</f>
        <v>0.35443522008346795</v>
      </c>
      <c r="J23">
        <f>PEARSON(J2:J21,K2:K21)</f>
        <v>0.35443522008346784</v>
      </c>
    </row>
    <row r="24" spans="1:11" x14ac:dyDescent="0.25">
      <c r="A24" t="s">
        <v>5</v>
      </c>
      <c r="B24">
        <f>STDEV(B2:B21)</f>
        <v>0.51298917604257699</v>
      </c>
      <c r="C24">
        <f>STDEV(C2:C21)</f>
        <v>12.981363159302038</v>
      </c>
      <c r="D24">
        <f>STDEV(D2:D21)</f>
        <v>18.545179541070141</v>
      </c>
    </row>
    <row r="26" spans="1:11" x14ac:dyDescent="0.25">
      <c r="B26" t="s">
        <v>48</v>
      </c>
      <c r="C26">
        <f>PEARSON(B2:B21,C2:C21)</f>
        <v>-0.54533954119562511</v>
      </c>
    </row>
    <row r="27" spans="1:11" x14ac:dyDescent="0.25">
      <c r="B27" t="s">
        <v>49</v>
      </c>
      <c r="C27">
        <f>PEARSON(B2:B21,D2:D21)</f>
        <v>-0.60578884828009383</v>
      </c>
    </row>
    <row r="28" spans="1:11" x14ac:dyDescent="0.25">
      <c r="B28" t="s">
        <v>50</v>
      </c>
      <c r="C28">
        <f>PEARSON(C2:C21,D2:D21)</f>
        <v>0.56673536893494503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Kor</vt:lpstr>
      <vt:lpstr>Reg</vt:lpstr>
      <vt:lpstr>Reg2</vt:lpstr>
      <vt:lpstr>Parc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2016-02-22T12:16:53Z</dcterms:created>
  <dcterms:modified xsi:type="dcterms:W3CDTF">2016-03-14T12:53:50Z</dcterms:modified>
</cp:coreProperties>
</file>