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7.ucn.muni.cz\profiles\18094\Documents\Stažené soubory\"/>
    </mc:Choice>
  </mc:AlternateContent>
  <bookViews>
    <workbookView xWindow="0" yWindow="0" windowWidth="19200" windowHeight="8100" activeTab="4"/>
  </bookViews>
  <sheets>
    <sheet name="Single" sheetId="1" r:id="rId1"/>
    <sheet name="Mult" sheetId="2" r:id="rId2"/>
    <sheet name="Mult (2)" sheetId="3" r:id="rId3"/>
    <sheet name="Parc" sheetId="4" r:id="rId4"/>
    <sheet name="Single (2)" sheetId="5" r:id="rId5"/>
  </sheets>
  <definedNames>
    <definedName name="solver_adj" localSheetId="1" hidden="1">Mult!$O$4:$O$6</definedName>
    <definedName name="solver_adj" localSheetId="2" hidden="1">'Mult (2)'!#REF!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est" localSheetId="2" hidden="1">1</definedName>
    <definedName name="solver_itr" localSheetId="1" hidden="1">2147483647</definedName>
    <definedName name="solver_itr" localSheetId="2" hidden="1">2147483647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2</definedName>
    <definedName name="solver_neg" localSheetId="2" hidden="1">2</definedName>
    <definedName name="solver_nod" localSheetId="1" hidden="1">2147483647</definedName>
    <definedName name="solver_nod" localSheetId="2" hidden="1">2147483647</definedName>
    <definedName name="solver_num" localSheetId="1" hidden="1">0</definedName>
    <definedName name="solver_num" localSheetId="2" hidden="1">0</definedName>
    <definedName name="solver_nwt" localSheetId="1" hidden="1">1</definedName>
    <definedName name="solver_nwt" localSheetId="2" hidden="1">1</definedName>
    <definedName name="solver_opt" localSheetId="1" hidden="1">Mult!$O$8</definedName>
    <definedName name="solver_opt" localSheetId="2" hidden="1">'Mult (2)'!#REF!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lx" localSheetId="1" hidden="1">2</definedName>
    <definedName name="solver_rlx" localSheetId="2" hidden="1">2</definedName>
    <definedName name="solver_rsd" localSheetId="1" hidden="1">0</definedName>
    <definedName name="solver_rsd" localSheetId="2" hidden="1">0</definedName>
    <definedName name="solver_scl" localSheetId="1" hidden="1">1</definedName>
    <definedName name="solver_scl" localSheetId="2" hidden="1">1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2147483647</definedName>
    <definedName name="solver_tim" localSheetId="2" hidden="1">2147483647</definedName>
    <definedName name="solver_tol" localSheetId="1" hidden="1">0.01</definedName>
    <definedName name="solver_tol" localSheetId="2" hidden="1">0.01</definedName>
    <definedName name="solver_typ" localSheetId="1" hidden="1">2</definedName>
    <definedName name="solver_typ" localSheetId="2" hidden="1">2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5" l="1"/>
  <c r="P28" i="5"/>
  <c r="O30" i="5"/>
  <c r="O28" i="5"/>
  <c r="M30" i="5"/>
  <c r="M28" i="5"/>
  <c r="L30" i="5"/>
  <c r="L28" i="5"/>
  <c r="G37" i="5"/>
  <c r="L37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" i="5"/>
  <c r="F30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" i="5"/>
  <c r="D32" i="5"/>
  <c r="C32" i="5"/>
  <c r="D31" i="5"/>
  <c r="C31" i="5"/>
  <c r="I28" i="5"/>
  <c r="I30" i="5" s="1"/>
  <c r="G28" i="5"/>
  <c r="G27" i="5"/>
  <c r="D27" i="5"/>
  <c r="C27" i="5"/>
  <c r="E25" i="5" s="1"/>
  <c r="F25" i="5"/>
  <c r="F24" i="5"/>
  <c r="E24" i="5"/>
  <c r="F23" i="5"/>
  <c r="E23" i="5"/>
  <c r="F22" i="5"/>
  <c r="E22" i="5"/>
  <c r="F21" i="5"/>
  <c r="F20" i="5"/>
  <c r="E20" i="5"/>
  <c r="F19" i="5"/>
  <c r="E19" i="5"/>
  <c r="F18" i="5"/>
  <c r="E18" i="5"/>
  <c r="F17" i="5"/>
  <c r="F16" i="5"/>
  <c r="E16" i="5"/>
  <c r="F15" i="5"/>
  <c r="E15" i="5"/>
  <c r="F14" i="5"/>
  <c r="E14" i="5"/>
  <c r="F13" i="5"/>
  <c r="F12" i="5"/>
  <c r="E12" i="5"/>
  <c r="F11" i="5"/>
  <c r="E11" i="5"/>
  <c r="F10" i="5"/>
  <c r="E10" i="5"/>
  <c r="F9" i="5"/>
  <c r="F8" i="5"/>
  <c r="E8" i="5"/>
  <c r="F7" i="5"/>
  <c r="E7" i="5"/>
  <c r="F6" i="5"/>
  <c r="E6" i="5"/>
  <c r="F5" i="5"/>
  <c r="F4" i="5"/>
  <c r="E4" i="5"/>
  <c r="F3" i="5"/>
  <c r="E3" i="5"/>
  <c r="F2" i="5"/>
  <c r="D28" i="5" s="1"/>
  <c r="D29" i="5" s="1"/>
  <c r="E2" i="5"/>
  <c r="H22" i="5" l="1"/>
  <c r="H18" i="5"/>
  <c r="H10" i="5"/>
  <c r="H16" i="5"/>
  <c r="H20" i="5"/>
  <c r="H24" i="5"/>
  <c r="H4" i="5"/>
  <c r="H9" i="5"/>
  <c r="H14" i="5"/>
  <c r="H15" i="5"/>
  <c r="H2" i="5"/>
  <c r="H3" i="5"/>
  <c r="H8" i="5"/>
  <c r="H13" i="5"/>
  <c r="H17" i="5"/>
  <c r="H19" i="5"/>
  <c r="H21" i="5"/>
  <c r="H23" i="5"/>
  <c r="H25" i="5"/>
  <c r="H5" i="5"/>
  <c r="H11" i="5"/>
  <c r="H6" i="5"/>
  <c r="H7" i="5"/>
  <c r="H12" i="5"/>
  <c r="E5" i="5"/>
  <c r="E9" i="5"/>
  <c r="E13" i="5"/>
  <c r="E17" i="5"/>
  <c r="E21" i="5"/>
  <c r="I31" i="5"/>
  <c r="I34" i="5" s="1"/>
  <c r="G37" i="1"/>
  <c r="L27" i="3"/>
  <c r="K27" i="3"/>
  <c r="L3" i="3"/>
  <c r="L4" i="3"/>
  <c r="L6" i="3"/>
  <c r="L8" i="3"/>
  <c r="L11" i="3"/>
  <c r="L14" i="3"/>
  <c r="L15" i="3"/>
  <c r="L19" i="3"/>
  <c r="L20" i="3"/>
  <c r="L23" i="3"/>
  <c r="L24" i="3"/>
  <c r="K5" i="3"/>
  <c r="K7" i="3"/>
  <c r="K9" i="3"/>
  <c r="K10" i="3"/>
  <c r="K12" i="3"/>
  <c r="K13" i="3"/>
  <c r="K16" i="3"/>
  <c r="K17" i="3"/>
  <c r="K18" i="3"/>
  <c r="K21" i="3"/>
  <c r="K22" i="3"/>
  <c r="K25" i="3"/>
  <c r="K2" i="3"/>
  <c r="D32" i="3"/>
  <c r="C32" i="3"/>
  <c r="D31" i="3"/>
  <c r="C31" i="3"/>
  <c r="I28" i="3"/>
  <c r="I30" i="3" s="1"/>
  <c r="G28" i="3"/>
  <c r="G27" i="3"/>
  <c r="D27" i="3"/>
  <c r="F23" i="3" s="1"/>
  <c r="C27" i="3"/>
  <c r="E23" i="3" s="1"/>
  <c r="F22" i="3"/>
  <c r="E22" i="3"/>
  <c r="E20" i="3"/>
  <c r="E19" i="3"/>
  <c r="E18" i="3"/>
  <c r="F17" i="3"/>
  <c r="E16" i="3"/>
  <c r="E15" i="3"/>
  <c r="E14" i="3"/>
  <c r="F12" i="3"/>
  <c r="E12" i="3"/>
  <c r="E11" i="3"/>
  <c r="E10" i="3"/>
  <c r="E9" i="3"/>
  <c r="E8" i="3"/>
  <c r="F6" i="3"/>
  <c r="E6" i="3"/>
  <c r="E5" i="3"/>
  <c r="E4" i="3"/>
  <c r="F2" i="3"/>
  <c r="E2" i="3"/>
  <c r="G21" i="5" l="1"/>
  <c r="G13" i="5"/>
  <c r="G5" i="5"/>
  <c r="C28" i="5"/>
  <c r="C29" i="5" s="1"/>
  <c r="G9" i="5" s="1"/>
  <c r="F4" i="3"/>
  <c r="D28" i="3" s="1"/>
  <c r="D29" i="3" s="1"/>
  <c r="F5" i="3"/>
  <c r="H5" i="3" s="1"/>
  <c r="F11" i="3"/>
  <c r="F16" i="3"/>
  <c r="F21" i="3"/>
  <c r="H21" i="3" s="1"/>
  <c r="E24" i="3"/>
  <c r="F25" i="3"/>
  <c r="F3" i="3"/>
  <c r="F8" i="3"/>
  <c r="F9" i="3"/>
  <c r="H9" i="3" s="1"/>
  <c r="F10" i="3"/>
  <c r="F14" i="3"/>
  <c r="F15" i="3"/>
  <c r="F20" i="3"/>
  <c r="F24" i="3"/>
  <c r="F7" i="3"/>
  <c r="F13" i="3"/>
  <c r="H13" i="3" s="1"/>
  <c r="F18" i="3"/>
  <c r="F19" i="3"/>
  <c r="E3" i="3"/>
  <c r="E7" i="3"/>
  <c r="E13" i="3"/>
  <c r="E17" i="3"/>
  <c r="E21" i="3"/>
  <c r="E25" i="3"/>
  <c r="I31" i="3"/>
  <c r="I34" i="3" s="1"/>
  <c r="G10" i="5" l="1"/>
  <c r="G2" i="5"/>
  <c r="G14" i="5"/>
  <c r="G22" i="5"/>
  <c r="G18" i="5"/>
  <c r="G6" i="5"/>
  <c r="G19" i="5"/>
  <c r="G7" i="5"/>
  <c r="G11" i="5"/>
  <c r="G3" i="5"/>
  <c r="G23" i="5"/>
  <c r="G16" i="5"/>
  <c r="G12" i="5"/>
  <c r="G25" i="5"/>
  <c r="G20" i="5"/>
  <c r="G4" i="5"/>
  <c r="G8" i="5"/>
  <c r="G24" i="5"/>
  <c r="G15" i="5"/>
  <c r="G17" i="5"/>
  <c r="H23" i="3"/>
  <c r="H10" i="3"/>
  <c r="H6" i="3"/>
  <c r="H19" i="3"/>
  <c r="H12" i="3"/>
  <c r="H25" i="3"/>
  <c r="H22" i="3"/>
  <c r="H8" i="3"/>
  <c r="H15" i="3"/>
  <c r="H17" i="3"/>
  <c r="H2" i="3"/>
  <c r="H18" i="3"/>
  <c r="H4" i="3"/>
  <c r="H11" i="3"/>
  <c r="H16" i="3"/>
  <c r="H7" i="3"/>
  <c r="H14" i="3"/>
  <c r="H20" i="3"/>
  <c r="H3" i="3"/>
  <c r="H24" i="3"/>
  <c r="C28" i="3"/>
  <c r="C29" i="3" s="1"/>
  <c r="G21" i="3" s="1"/>
  <c r="I21" i="3" s="1"/>
  <c r="G25" i="3" l="1"/>
  <c r="I25" i="3" s="1"/>
  <c r="G17" i="3"/>
  <c r="I17" i="3" s="1"/>
  <c r="G13" i="3"/>
  <c r="I13" i="3" s="1"/>
  <c r="G3" i="3"/>
  <c r="I3" i="3" s="1"/>
  <c r="G9" i="3"/>
  <c r="I9" i="3" s="1"/>
  <c r="G8" i="3"/>
  <c r="I8" i="3" s="1"/>
  <c r="G22" i="3"/>
  <c r="I22" i="3" s="1"/>
  <c r="G18" i="3"/>
  <c r="I18" i="3" s="1"/>
  <c r="G14" i="3"/>
  <c r="I14" i="3" s="1"/>
  <c r="G4" i="3"/>
  <c r="I4" i="3" s="1"/>
  <c r="G6" i="3"/>
  <c r="I6" i="3" s="1"/>
  <c r="G23" i="3"/>
  <c r="I23" i="3" s="1"/>
  <c r="G10" i="3"/>
  <c r="I10" i="3" s="1"/>
  <c r="G12" i="3"/>
  <c r="I12" i="3" s="1"/>
  <c r="G5" i="3"/>
  <c r="I5" i="3" s="1"/>
  <c r="G16" i="3"/>
  <c r="I16" i="3" s="1"/>
  <c r="G15" i="3"/>
  <c r="I15" i="3" s="1"/>
  <c r="G24" i="3"/>
  <c r="I24" i="3" s="1"/>
  <c r="G19" i="3"/>
  <c r="I19" i="3" s="1"/>
  <c r="G11" i="3"/>
  <c r="I11" i="3" s="1"/>
  <c r="G20" i="3"/>
  <c r="I20" i="3" s="1"/>
  <c r="G2" i="3"/>
  <c r="I2" i="3" s="1"/>
  <c r="G7" i="3"/>
  <c r="I7" i="3" s="1"/>
  <c r="I27" i="3" l="1"/>
  <c r="J21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2" i="2"/>
  <c r="J23" i="2"/>
  <c r="J24" i="2"/>
  <c r="J25" i="2"/>
  <c r="J2" i="2"/>
  <c r="K28" i="1"/>
  <c r="K29" i="1"/>
  <c r="K27" i="1"/>
  <c r="D32" i="2"/>
  <c r="C32" i="2"/>
  <c r="D31" i="2"/>
  <c r="C31" i="2"/>
  <c r="I28" i="2"/>
  <c r="I30" i="2" s="1"/>
  <c r="G28" i="2"/>
  <c r="G27" i="2"/>
  <c r="D27" i="2"/>
  <c r="F23" i="2" s="1"/>
  <c r="C27" i="2"/>
  <c r="E25" i="2"/>
  <c r="G25" i="2" s="1"/>
  <c r="E24" i="2"/>
  <c r="E23" i="2"/>
  <c r="F22" i="2"/>
  <c r="E22" i="2"/>
  <c r="E21" i="2"/>
  <c r="E20" i="2"/>
  <c r="G20" i="2" s="1"/>
  <c r="E19" i="2"/>
  <c r="F18" i="2"/>
  <c r="E18" i="2"/>
  <c r="E17" i="2"/>
  <c r="G17" i="2" s="1"/>
  <c r="E16" i="2"/>
  <c r="G16" i="2" s="1"/>
  <c r="E15" i="2"/>
  <c r="F14" i="2"/>
  <c r="E14" i="2"/>
  <c r="E13" i="2"/>
  <c r="G13" i="2" s="1"/>
  <c r="E12" i="2"/>
  <c r="G12" i="2" s="1"/>
  <c r="E11" i="2"/>
  <c r="F10" i="2"/>
  <c r="E10" i="2"/>
  <c r="E9" i="2"/>
  <c r="G9" i="2" s="1"/>
  <c r="E8" i="2"/>
  <c r="E7" i="2"/>
  <c r="F6" i="2"/>
  <c r="E6" i="2"/>
  <c r="E5" i="2"/>
  <c r="E4" i="2"/>
  <c r="G4" i="2" s="1"/>
  <c r="E3" i="2"/>
  <c r="F2" i="2"/>
  <c r="E2" i="2"/>
  <c r="C28" i="2" s="1"/>
  <c r="C29" i="2" s="1"/>
  <c r="Q35" i="1"/>
  <c r="Q3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G28" i="1"/>
  <c r="G27" i="1"/>
  <c r="O10" i="2" l="1"/>
  <c r="G10" i="2"/>
  <c r="G2" i="2"/>
  <c r="G19" i="2"/>
  <c r="G3" i="2"/>
  <c r="G6" i="2"/>
  <c r="G11" i="2"/>
  <c r="G22" i="2"/>
  <c r="G18" i="2"/>
  <c r="G14" i="2"/>
  <c r="G23" i="2"/>
  <c r="G15" i="2"/>
  <c r="G7" i="2"/>
  <c r="G5" i="2"/>
  <c r="G8" i="2"/>
  <c r="G21" i="2"/>
  <c r="G24" i="2"/>
  <c r="F17" i="2"/>
  <c r="F21" i="2"/>
  <c r="F25" i="2"/>
  <c r="F9" i="2"/>
  <c r="F4" i="2"/>
  <c r="D28" i="2" s="1"/>
  <c r="D29" i="2" s="1"/>
  <c r="F8" i="2"/>
  <c r="F12" i="2"/>
  <c r="F16" i="2"/>
  <c r="F20" i="2"/>
  <c r="F24" i="2"/>
  <c r="I31" i="2"/>
  <c r="I34" i="2" s="1"/>
  <c r="F5" i="2"/>
  <c r="F13" i="2"/>
  <c r="F3" i="2"/>
  <c r="F7" i="2"/>
  <c r="F11" i="2"/>
  <c r="F15" i="2"/>
  <c r="F19" i="2"/>
  <c r="I28" i="1"/>
  <c r="D32" i="1"/>
  <c r="C32" i="1"/>
  <c r="D31" i="1"/>
  <c r="C31" i="1"/>
  <c r="E3" i="1"/>
  <c r="G3" i="1" s="1"/>
  <c r="E4" i="1"/>
  <c r="G4" i="1" s="1"/>
  <c r="E5" i="1"/>
  <c r="E6" i="1"/>
  <c r="E7" i="1"/>
  <c r="G7" i="1" s="1"/>
  <c r="E8" i="1"/>
  <c r="G8" i="1" s="1"/>
  <c r="E9" i="1"/>
  <c r="E10" i="1"/>
  <c r="E11" i="1"/>
  <c r="G11" i="1" s="1"/>
  <c r="E12" i="1"/>
  <c r="G12" i="1" s="1"/>
  <c r="E13" i="1"/>
  <c r="E14" i="1"/>
  <c r="E15" i="1"/>
  <c r="G15" i="1" s="1"/>
  <c r="E16" i="1"/>
  <c r="G16" i="1" s="1"/>
  <c r="E17" i="1"/>
  <c r="E18" i="1"/>
  <c r="E19" i="1"/>
  <c r="G19" i="1" s="1"/>
  <c r="E20" i="1"/>
  <c r="G20" i="1" s="1"/>
  <c r="E21" i="1"/>
  <c r="E22" i="1"/>
  <c r="E23" i="1"/>
  <c r="G23" i="1" s="1"/>
  <c r="E24" i="1"/>
  <c r="G24" i="1" s="1"/>
  <c r="E25" i="1"/>
  <c r="E2" i="1"/>
  <c r="C28" i="1" s="1"/>
  <c r="C29" i="1" s="1"/>
  <c r="D27" i="1"/>
  <c r="C27" i="1"/>
  <c r="H2" i="2" l="1"/>
  <c r="I2" i="2" s="1"/>
  <c r="H22" i="2"/>
  <c r="H14" i="2"/>
  <c r="I14" i="2" s="1"/>
  <c r="H6" i="2"/>
  <c r="H23" i="2"/>
  <c r="I23" i="2" s="1"/>
  <c r="H10" i="2"/>
  <c r="H18" i="2"/>
  <c r="H13" i="2"/>
  <c r="I13" i="2" s="1"/>
  <c r="H8" i="2"/>
  <c r="I18" i="2"/>
  <c r="H7" i="2"/>
  <c r="H16" i="2"/>
  <c r="I16" i="2" s="1"/>
  <c r="H9" i="2"/>
  <c r="I9" i="2" s="1"/>
  <c r="I8" i="2"/>
  <c r="H19" i="2"/>
  <c r="I19" i="2" s="1"/>
  <c r="H3" i="2"/>
  <c r="H12" i="2"/>
  <c r="I12" i="2" s="1"/>
  <c r="H25" i="2"/>
  <c r="I25" i="2" s="1"/>
  <c r="I24" i="2"/>
  <c r="I6" i="2"/>
  <c r="I10" i="2"/>
  <c r="H15" i="2"/>
  <c r="H24" i="2"/>
  <c r="H21" i="2"/>
  <c r="I21" i="2" s="1"/>
  <c r="I7" i="2"/>
  <c r="I3" i="2"/>
  <c r="H11" i="2"/>
  <c r="I11" i="2" s="1"/>
  <c r="H5" i="2"/>
  <c r="I5" i="2" s="1"/>
  <c r="H20" i="2"/>
  <c r="I20" i="2" s="1"/>
  <c r="H4" i="2"/>
  <c r="I4" i="2" s="1"/>
  <c r="H17" i="2"/>
  <c r="I17" i="2" s="1"/>
  <c r="I15" i="2"/>
  <c r="I22" i="2"/>
  <c r="F5" i="1"/>
  <c r="F9" i="1"/>
  <c r="F13" i="1"/>
  <c r="F18" i="1"/>
  <c r="F22" i="1"/>
  <c r="F15" i="1"/>
  <c r="F7" i="1"/>
  <c r="F11" i="1"/>
  <c r="F16" i="1"/>
  <c r="F20" i="1"/>
  <c r="F24" i="1"/>
  <c r="I30" i="1"/>
  <c r="I31" i="1" s="1"/>
  <c r="F4" i="1"/>
  <c r="F8" i="1"/>
  <c r="F12" i="1"/>
  <c r="F17" i="1"/>
  <c r="F21" i="1"/>
  <c r="F25" i="1"/>
  <c r="F2" i="1"/>
  <c r="F6" i="1"/>
  <c r="F10" i="1"/>
  <c r="F14" i="1"/>
  <c r="F19" i="1"/>
  <c r="F23" i="1"/>
  <c r="F3" i="1"/>
  <c r="G22" i="1"/>
  <c r="G18" i="1"/>
  <c r="G14" i="1"/>
  <c r="G10" i="1"/>
  <c r="G6" i="1"/>
  <c r="G25" i="1"/>
  <c r="G21" i="1"/>
  <c r="G17" i="1"/>
  <c r="G13" i="1"/>
  <c r="G9" i="1"/>
  <c r="G5" i="1"/>
  <c r="G2" i="1"/>
  <c r="I27" i="2" l="1"/>
  <c r="D28" i="1"/>
  <c r="D29" i="1" s="1"/>
  <c r="H21" i="1" s="1"/>
  <c r="I21" i="1" s="1"/>
  <c r="I34" i="1"/>
  <c r="K23" i="2" l="1"/>
  <c r="K19" i="2"/>
  <c r="K15" i="2"/>
  <c r="K11" i="2"/>
  <c r="K7" i="2"/>
  <c r="K3" i="2"/>
  <c r="K18" i="2"/>
  <c r="K14" i="2"/>
  <c r="K10" i="2"/>
  <c r="K6" i="2"/>
  <c r="K24" i="2"/>
  <c r="K20" i="2"/>
  <c r="K16" i="2"/>
  <c r="K12" i="2"/>
  <c r="K8" i="2"/>
  <c r="K4" i="2"/>
  <c r="K25" i="2"/>
  <c r="K21" i="2"/>
  <c r="K17" i="2"/>
  <c r="K13" i="2"/>
  <c r="K9" i="2"/>
  <c r="K5" i="2"/>
  <c r="K22" i="2"/>
  <c r="H9" i="1"/>
  <c r="I9" i="1" s="1"/>
  <c r="H8" i="1"/>
  <c r="I8" i="1" s="1"/>
  <c r="H10" i="1"/>
  <c r="I10" i="1" s="1"/>
  <c r="H3" i="1"/>
  <c r="I3" i="1" s="1"/>
  <c r="H4" i="1"/>
  <c r="I4" i="1" s="1"/>
  <c r="H11" i="1"/>
  <c r="I11" i="1" s="1"/>
  <c r="H20" i="1"/>
  <c r="I20" i="1" s="1"/>
  <c r="H7" i="1"/>
  <c r="I7" i="1" s="1"/>
  <c r="H17" i="1"/>
  <c r="I17" i="1" s="1"/>
  <c r="H18" i="1"/>
  <c r="I18" i="1" s="1"/>
  <c r="H25" i="1"/>
  <c r="I25" i="1" s="1"/>
  <c r="H5" i="1"/>
  <c r="I5" i="1" s="1"/>
  <c r="H2" i="1"/>
  <c r="I2" i="1" s="1"/>
  <c r="H12" i="1"/>
  <c r="I12" i="1" s="1"/>
  <c r="H22" i="1"/>
  <c r="I22" i="1" s="1"/>
  <c r="H6" i="1"/>
  <c r="I6" i="1" s="1"/>
  <c r="H23" i="1"/>
  <c r="I23" i="1" s="1"/>
  <c r="H15" i="1"/>
  <c r="I15" i="1" s="1"/>
  <c r="H14" i="1"/>
  <c r="I14" i="1" s="1"/>
  <c r="H19" i="1"/>
  <c r="I19" i="1" s="1"/>
  <c r="H24" i="1"/>
  <c r="I24" i="1" s="1"/>
  <c r="H16" i="1"/>
  <c r="I16" i="1" s="1"/>
  <c r="H13" i="1"/>
  <c r="I13" i="1" s="1"/>
  <c r="K2" i="2" l="1"/>
  <c r="O8" i="2" s="1"/>
  <c r="I27" i="1"/>
  <c r="R28" i="1" s="1"/>
  <c r="R29" i="1" s="1"/>
</calcChain>
</file>

<file path=xl/sharedStrings.xml><?xml version="1.0" encoding="utf-8"?>
<sst xmlns="http://schemas.openxmlformats.org/spreadsheetml/2006/main" count="186" uniqueCount="102">
  <si>
    <t>ID</t>
  </si>
  <si>
    <t>Sex</t>
  </si>
  <si>
    <t>Průměr</t>
  </si>
  <si>
    <t>Vyska (V)</t>
  </si>
  <si>
    <t>Hmotnost (H)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</si>
  <si>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V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</si>
  <si>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</si>
  <si>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t>Rozptyl</t>
  </si>
  <si>
    <t>SD</t>
  </si>
  <si>
    <r>
      <t>z(v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</si>
  <si>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z(h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</si>
  <si>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z</t>
    </r>
    <r>
      <rPr>
        <vertAlign val="subscript"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*z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</si>
  <si>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VH</t>
    </r>
  </si>
  <si>
    <t>kontrola</t>
  </si>
  <si>
    <t>t</t>
  </si>
  <si>
    <t>df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</si>
  <si>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</si>
  <si>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t = r</t>
  </si>
  <si>
    <t>-----------</t>
  </si>
  <si>
    <r>
      <t>odm(1-r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</si>
  <si>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df=N-2</t>
  </si>
  <si>
    <t>odm(N-2)</t>
  </si>
  <si>
    <t>p-hodnota</t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</si>
  <si>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VS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</si>
  <si>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HS</t>
    </r>
  </si>
  <si>
    <t>b = (sH/sV) * r</t>
  </si>
  <si>
    <t>a = mH - b*mV</t>
  </si>
  <si>
    <t>H = -102,2 + 1,016 * V</t>
  </si>
  <si>
    <t>H.stř</t>
  </si>
  <si>
    <t>e</t>
  </si>
  <si>
    <r>
      <t>R = r</t>
    </r>
    <r>
      <rPr>
        <vertAlign val="subscript"/>
        <sz val="11"/>
        <color theme="1"/>
        <rFont val="Calibri"/>
        <family val="2"/>
        <charset val="238"/>
        <scheme val="minor"/>
      </rPr>
      <t>H H.stř</t>
    </r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</si>
  <si>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</si>
  <si>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H = a + b*V + e = H.stř + e</t>
  </si>
  <si>
    <r>
      <t>H = (a + b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*V + b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*S) + e = (H.stř) + e</t>
    </r>
  </si>
  <si>
    <t>a</t>
  </si>
  <si>
    <r>
      <t>b</t>
    </r>
    <r>
      <rPr>
        <vertAlign val="subscript"/>
        <sz val="11"/>
        <color theme="1"/>
        <rFont val="Calibri"/>
        <family val="2"/>
        <charset val="238"/>
        <scheme val="minor"/>
      </rPr>
      <t>1</t>
    </r>
  </si>
  <si>
    <r>
      <t>b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</si>
  <si>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SS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</si>
  <si>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</si>
  <si>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</si>
  <si>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</si>
  <si>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</si>
  <si>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</si>
  <si>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</si>
  <si>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</si>
  <si>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ANOVA</t>
  </si>
  <si>
    <t>Regrese</t>
  </si>
  <si>
    <t>Rezidua</t>
  </si>
  <si>
    <t>Celkem</t>
  </si>
  <si>
    <t>Hranice</t>
  </si>
  <si>
    <t>Rozdíl</t>
  </si>
  <si>
    <t>MS</t>
  </si>
  <si>
    <t>F</t>
  </si>
  <si>
    <t>Významnost F</t>
  </si>
  <si>
    <t>Koeficienty</t>
  </si>
  <si>
    <t>t Stat</t>
  </si>
  <si>
    <t>Hodnota P</t>
  </si>
  <si>
    <t>Dolní 95%</t>
  </si>
  <si>
    <t>Horní 95%</t>
  </si>
  <si>
    <t>Dolní 95,0%</t>
  </si>
  <si>
    <t>Horní 95,0%</t>
  </si>
  <si>
    <t>Muži</t>
  </si>
  <si>
    <t>Ženy</t>
  </si>
  <si>
    <t>Výška</t>
  </si>
  <si>
    <t>Hmotnost</t>
  </si>
  <si>
    <t xml:space="preserve"> &lt;-- e</t>
  </si>
  <si>
    <t>b1</t>
  </si>
  <si>
    <t>b2</t>
  </si>
  <si>
    <t>Proměnné jsou vyjádřeny jako z-skóry (odpadá konstanta regrese)</t>
  </si>
  <si>
    <t>H = b1*V + b2*S + e</t>
  </si>
  <si>
    <t xml:space="preserve"> &lt;-- eV</t>
  </si>
  <si>
    <t xml:space="preserve"> &lt;-- eH</t>
  </si>
  <si>
    <t>V = b1*S + eV</t>
  </si>
  <si>
    <t>H = b2*S + eH</t>
  </si>
  <si>
    <t>IR</t>
  </si>
  <si>
    <t>IR.stř</t>
  </si>
  <si>
    <t>vstupní matice korelací (entering, calculated)</t>
  </si>
  <si>
    <t>matice korelací odhadnutá pomocí modelu (implied)</t>
  </si>
  <si>
    <t>(k jejich odhadu slouží Wrightova pravidla)</t>
  </si>
  <si>
    <t>odm(1-b1^2)</t>
  </si>
  <si>
    <t>odm(1-b2^2)</t>
  </si>
  <si>
    <t>IR.stř.</t>
  </si>
  <si>
    <t>rSV = b1</t>
  </si>
  <si>
    <t>rSH = b2</t>
  </si>
  <si>
    <t>rVH = b1*b2 + odm(1-b1^2)*rVH.S*odm(1-b2^2)</t>
  </si>
  <si>
    <t>rVH.S</t>
  </si>
  <si>
    <t>rVH = rSV*rSH + odm(1-rSV^2)*rVH.S*odm(1-rSH^2)</t>
  </si>
  <si>
    <t>rVH.S =</t>
  </si>
  <si>
    <t>rVH - rSV*rSH</t>
  </si>
  <si>
    <t>odm(1-rSV^2)odm(1-rSH^2)</t>
  </si>
  <si>
    <t>-----------------------------------</t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</si>
  <si>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VH.S</t>
    </r>
  </si>
  <si>
    <r>
      <t>z(s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</si>
  <si>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z(v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).stř</t>
    </r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</si>
  <si>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V</t>
    </r>
  </si>
  <si>
    <r>
      <t>z(h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).stř</t>
    </r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</si>
  <si>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</si>
  <si>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eVeH</t>
    </r>
  </si>
  <si>
    <t>rVeV</t>
  </si>
  <si>
    <t>rHeH</t>
  </si>
  <si>
    <t>r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</si>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</sst>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"/>
  </numFmts>
  <fonts count="4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164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0" fillId="0" borderId="3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Single!$D$1</c:f>
              <c:strCache>
                <c:ptCount val="1"/>
                <c:pt idx="0">
                  <c:v>Hmotnost (H)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Single!$C$2:$C$25</c:f>
              <c:numCache>
                <c:formatCode>General</c:formatCode>
                <c:ptCount val="24"/>
                <c:pt idx="0">
                  <c:v>174</c:v>
                </c:pt>
                <c:pt idx="1">
                  <c:v>168</c:v>
                </c:pt>
                <c:pt idx="2">
                  <c:v>170</c:v>
                </c:pt>
                <c:pt idx="3">
                  <c:v>172</c:v>
                </c:pt>
                <c:pt idx="4">
                  <c:v>168</c:v>
                </c:pt>
                <c:pt idx="5">
                  <c:v>181</c:v>
                </c:pt>
                <c:pt idx="6">
                  <c:v>166</c:v>
                </c:pt>
                <c:pt idx="7">
                  <c:v>178</c:v>
                </c:pt>
                <c:pt idx="8">
                  <c:v>170</c:v>
                </c:pt>
                <c:pt idx="9">
                  <c:v>158</c:v>
                </c:pt>
                <c:pt idx="10">
                  <c:v>201</c:v>
                </c:pt>
                <c:pt idx="11">
                  <c:v>198</c:v>
                </c:pt>
                <c:pt idx="12">
                  <c:v>175</c:v>
                </c:pt>
                <c:pt idx="13">
                  <c:v>160</c:v>
                </c:pt>
                <c:pt idx="14">
                  <c:v>195</c:v>
                </c:pt>
                <c:pt idx="15">
                  <c:v>182</c:v>
                </c:pt>
                <c:pt idx="16">
                  <c:v>178</c:v>
                </c:pt>
                <c:pt idx="17">
                  <c:v>165</c:v>
                </c:pt>
                <c:pt idx="18">
                  <c:v>170</c:v>
                </c:pt>
                <c:pt idx="19">
                  <c:v>180</c:v>
                </c:pt>
                <c:pt idx="20">
                  <c:v>170</c:v>
                </c:pt>
                <c:pt idx="21">
                  <c:v>166</c:v>
                </c:pt>
                <c:pt idx="22">
                  <c:v>166</c:v>
                </c:pt>
                <c:pt idx="23">
                  <c:v>155</c:v>
                </c:pt>
              </c:numCache>
            </c:numRef>
          </c:xVal>
          <c:yVal>
            <c:numRef>
              <c:f>Single!$D$2:$D$25</c:f>
              <c:numCache>
                <c:formatCode>General</c:formatCode>
                <c:ptCount val="24"/>
                <c:pt idx="0">
                  <c:v>82</c:v>
                </c:pt>
                <c:pt idx="1">
                  <c:v>89</c:v>
                </c:pt>
                <c:pt idx="2">
                  <c:v>62</c:v>
                </c:pt>
                <c:pt idx="3">
                  <c:v>65</c:v>
                </c:pt>
                <c:pt idx="4">
                  <c:v>63</c:v>
                </c:pt>
                <c:pt idx="5">
                  <c:v>92</c:v>
                </c:pt>
                <c:pt idx="6">
                  <c:v>58</c:v>
                </c:pt>
                <c:pt idx="7">
                  <c:v>65</c:v>
                </c:pt>
                <c:pt idx="8">
                  <c:v>60</c:v>
                </c:pt>
                <c:pt idx="9">
                  <c:v>52</c:v>
                </c:pt>
                <c:pt idx="10">
                  <c:v>98</c:v>
                </c:pt>
                <c:pt idx="11">
                  <c:v>112</c:v>
                </c:pt>
                <c:pt idx="12">
                  <c:v>65</c:v>
                </c:pt>
                <c:pt idx="13">
                  <c:v>60</c:v>
                </c:pt>
                <c:pt idx="14">
                  <c:v>100</c:v>
                </c:pt>
                <c:pt idx="15">
                  <c:v>87</c:v>
                </c:pt>
                <c:pt idx="16">
                  <c:v>73</c:v>
                </c:pt>
                <c:pt idx="17">
                  <c:v>57</c:v>
                </c:pt>
                <c:pt idx="18">
                  <c:v>62</c:v>
                </c:pt>
                <c:pt idx="19">
                  <c:v>73</c:v>
                </c:pt>
                <c:pt idx="20">
                  <c:v>90</c:v>
                </c:pt>
                <c:pt idx="21">
                  <c:v>66</c:v>
                </c:pt>
                <c:pt idx="22">
                  <c:v>67</c:v>
                </c:pt>
                <c:pt idx="23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EE-4297-BA51-E5229174F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549992"/>
        <c:axId val="422545728"/>
      </c:scatterChart>
      <c:valAx>
        <c:axId val="422549992"/>
        <c:scaling>
          <c:orientation val="minMax"/>
          <c:min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2545728"/>
        <c:crosses val="autoZero"/>
        <c:crossBetween val="midCat"/>
      </c:valAx>
      <c:valAx>
        <c:axId val="422545728"/>
        <c:scaling>
          <c:orientation val="minMax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2549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61912</xdr:colOff>
      <xdr:row>1</xdr:row>
      <xdr:rowOff>133350</xdr:rowOff>
    </xdr:from>
    <xdr:to>
      <xdr:col>19</xdr:col>
      <xdr:colOff>366712</xdr:colOff>
      <xdr:row>23</xdr:row>
      <xdr:rowOff>95250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104775</xdr:rowOff>
    </xdr:from>
    <xdr:to>
      <xdr:col>6</xdr:col>
      <xdr:colOff>0</xdr:colOff>
      <xdr:row>3</xdr:row>
      <xdr:rowOff>47625</xdr:rowOff>
    </xdr:to>
    <xdr:cxnSp macro="">
      <xdr:nvCxnSpPr>
        <xdr:cNvPr id="3" name="Přímá spojnice se šipkou 2"/>
        <xdr:cNvCxnSpPr/>
      </xdr:nvCxnSpPr>
      <xdr:spPr>
        <a:xfrm>
          <a:off x="3057525" y="495300"/>
          <a:ext cx="6000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3</xdr:row>
      <xdr:rowOff>152400</xdr:rowOff>
    </xdr:from>
    <xdr:to>
      <xdr:col>6</xdr:col>
      <xdr:colOff>0</xdr:colOff>
      <xdr:row>4</xdr:row>
      <xdr:rowOff>104775</xdr:rowOff>
    </xdr:to>
    <xdr:cxnSp macro="">
      <xdr:nvCxnSpPr>
        <xdr:cNvPr id="5" name="Přímá spojnice se šipkou 4"/>
        <xdr:cNvCxnSpPr/>
      </xdr:nvCxnSpPr>
      <xdr:spPr>
        <a:xfrm flipV="1">
          <a:off x="3076575" y="742950"/>
          <a:ext cx="5810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171450</xdr:rowOff>
    </xdr:from>
    <xdr:to>
      <xdr:col>5</xdr:col>
      <xdr:colOff>600075</xdr:colOff>
      <xdr:row>11</xdr:row>
      <xdr:rowOff>114300</xdr:rowOff>
    </xdr:to>
    <xdr:cxnSp macro="">
      <xdr:nvCxnSpPr>
        <xdr:cNvPr id="6" name="Přímá spojnice se šipkou 5"/>
        <xdr:cNvCxnSpPr/>
      </xdr:nvCxnSpPr>
      <xdr:spPr>
        <a:xfrm>
          <a:off x="3048000" y="2133600"/>
          <a:ext cx="6000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9</xdr:row>
      <xdr:rowOff>76200</xdr:rowOff>
    </xdr:from>
    <xdr:to>
      <xdr:col>5</xdr:col>
      <xdr:colOff>590550</xdr:colOff>
      <xdr:row>10</xdr:row>
      <xdr:rowOff>28575</xdr:rowOff>
    </xdr:to>
    <xdr:cxnSp macro="">
      <xdr:nvCxnSpPr>
        <xdr:cNvPr id="7" name="Přímá spojnice se šipkou 6"/>
        <xdr:cNvCxnSpPr/>
      </xdr:nvCxnSpPr>
      <xdr:spPr>
        <a:xfrm flipV="1">
          <a:off x="3057525" y="1838325"/>
          <a:ext cx="5810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9</xdr:row>
      <xdr:rowOff>161925</xdr:rowOff>
    </xdr:from>
    <xdr:to>
      <xdr:col>7</xdr:col>
      <xdr:colOff>304800</xdr:colOff>
      <xdr:row>11</xdr:row>
      <xdr:rowOff>57150</xdr:rowOff>
    </xdr:to>
    <xdr:cxnSp macro="">
      <xdr:nvCxnSpPr>
        <xdr:cNvPr id="11" name="Přímá spojnice se šipkou 10"/>
        <xdr:cNvCxnSpPr/>
      </xdr:nvCxnSpPr>
      <xdr:spPr>
        <a:xfrm>
          <a:off x="4610100" y="1924050"/>
          <a:ext cx="0" cy="2952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7.5703125" bestFit="1" customWidth="1"/>
    <col min="2" max="2" width="4.140625" bestFit="1" customWidth="1"/>
    <col min="4" max="4" width="12.85546875" bestFit="1" customWidth="1"/>
    <col min="9" max="9" width="12" bestFit="1" customWidth="1"/>
  </cols>
  <sheetData>
    <row r="1" spans="1:11" ht="18" x14ac:dyDescent="0.3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9</v>
      </c>
      <c r="H1" t="s">
        <v>10</v>
      </c>
      <c r="I1" t="s">
        <v>11</v>
      </c>
      <c r="J1" t="s">
        <v>28</v>
      </c>
      <c r="K1" t="s">
        <v>29</v>
      </c>
    </row>
    <row r="2" spans="1:11" x14ac:dyDescent="0.25">
      <c r="A2">
        <v>1</v>
      </c>
      <c r="B2">
        <v>1</v>
      </c>
      <c r="C2">
        <v>174</v>
      </c>
      <c r="D2">
        <v>82</v>
      </c>
      <c r="E2">
        <f t="shared" ref="E2:E25" si="0">C2-C$27</f>
        <v>0.41666666666665719</v>
      </c>
      <c r="F2">
        <f t="shared" ref="F2:F25" si="1">D2-D$27</f>
        <v>7.9166666666666714</v>
      </c>
      <c r="G2">
        <f t="shared" ref="G2:G25" si="2">E2/C$29</f>
        <v>3.5604827742544039E-2</v>
      </c>
      <c r="H2">
        <f t="shared" ref="H2:H25" si="3">F2/D$29</f>
        <v>0.4918833274862392</v>
      </c>
      <c r="I2">
        <f>G2*H2</f>
        <v>1.7513421144576925E-2</v>
      </c>
      <c r="J2">
        <f>$R$29+$R$28*C2</f>
        <v>74.506481824435141</v>
      </c>
      <c r="K2">
        <f>D2-J2</f>
        <v>7.4935181755648586</v>
      </c>
    </row>
    <row r="3" spans="1:11" x14ac:dyDescent="0.25">
      <c r="A3">
        <v>2</v>
      </c>
      <c r="B3">
        <v>2</v>
      </c>
      <c r="C3">
        <v>168</v>
      </c>
      <c r="D3">
        <v>89</v>
      </c>
      <c r="E3">
        <f t="shared" si="0"/>
        <v>-5.5833333333333428</v>
      </c>
      <c r="F3">
        <f t="shared" si="1"/>
        <v>14.916666666666671</v>
      </c>
      <c r="G3">
        <f t="shared" si="2"/>
        <v>-0.47710469175010178</v>
      </c>
      <c r="H3">
        <f t="shared" si="3"/>
        <v>0.92681174336880834</v>
      </c>
      <c r="I3">
        <f t="shared" ref="I3:I25" si="4">G3*H3</f>
        <v>-0.44218623113034972</v>
      </c>
      <c r="J3">
        <f t="shared" ref="J3:J25" si="5">$R$29+$R$28*C3</f>
        <v>68.413143552568883</v>
      </c>
      <c r="K3">
        <f t="shared" ref="K3:K25" si="6">D3-J3</f>
        <v>20.586856447431117</v>
      </c>
    </row>
    <row r="4" spans="1:11" x14ac:dyDescent="0.25">
      <c r="A4">
        <v>3</v>
      </c>
      <c r="B4">
        <v>2</v>
      </c>
      <c r="C4">
        <v>170</v>
      </c>
      <c r="D4">
        <v>62</v>
      </c>
      <c r="E4">
        <f t="shared" si="0"/>
        <v>-3.5833333333333428</v>
      </c>
      <c r="F4">
        <f t="shared" si="1"/>
        <v>-12.083333333333329</v>
      </c>
      <c r="G4">
        <f t="shared" si="2"/>
        <v>-0.30620151858588651</v>
      </c>
      <c r="H4">
        <f t="shared" si="3"/>
        <v>-0.75076928932110121</v>
      </c>
      <c r="I4">
        <f t="shared" si="4"/>
        <v>0.22988669649776797</v>
      </c>
      <c r="J4">
        <f t="shared" si="5"/>
        <v>70.444256309857636</v>
      </c>
      <c r="K4">
        <f t="shared" si="6"/>
        <v>-8.4442563098576358</v>
      </c>
    </row>
    <row r="5" spans="1:11" x14ac:dyDescent="0.25">
      <c r="A5">
        <v>4</v>
      </c>
      <c r="B5">
        <v>1</v>
      </c>
      <c r="C5">
        <v>172</v>
      </c>
      <c r="D5">
        <v>65</v>
      </c>
      <c r="E5">
        <f t="shared" si="0"/>
        <v>-1.5833333333333428</v>
      </c>
      <c r="F5">
        <f t="shared" si="1"/>
        <v>-9.0833333333333286</v>
      </c>
      <c r="G5">
        <f t="shared" si="2"/>
        <v>-0.13529834542167124</v>
      </c>
      <c r="H5">
        <f t="shared" si="3"/>
        <v>-0.56437139680000015</v>
      </c>
      <c r="I5">
        <f t="shared" si="4"/>
        <v>7.6358516190357509E-2</v>
      </c>
      <c r="J5">
        <f t="shared" si="5"/>
        <v>72.475369067146389</v>
      </c>
      <c r="K5">
        <f t="shared" si="6"/>
        <v>-7.4753690671463886</v>
      </c>
    </row>
    <row r="6" spans="1:11" x14ac:dyDescent="0.25">
      <c r="A6">
        <v>5</v>
      </c>
      <c r="B6">
        <v>2</v>
      </c>
      <c r="C6">
        <v>168</v>
      </c>
      <c r="D6">
        <v>63</v>
      </c>
      <c r="E6">
        <f t="shared" si="0"/>
        <v>-5.5833333333333428</v>
      </c>
      <c r="F6">
        <f t="shared" si="1"/>
        <v>-11.083333333333329</v>
      </c>
      <c r="G6">
        <f t="shared" si="2"/>
        <v>-0.47710469175010178</v>
      </c>
      <c r="H6">
        <f t="shared" si="3"/>
        <v>-0.68863665848073419</v>
      </c>
      <c r="I6">
        <f t="shared" si="4"/>
        <v>0.32855178067227081</v>
      </c>
      <c r="J6">
        <f t="shared" si="5"/>
        <v>68.413143552568883</v>
      </c>
      <c r="K6">
        <f t="shared" si="6"/>
        <v>-5.4131435525688829</v>
      </c>
    </row>
    <row r="7" spans="1:11" x14ac:dyDescent="0.25">
      <c r="A7">
        <v>6</v>
      </c>
      <c r="B7">
        <v>1</v>
      </c>
      <c r="C7">
        <v>181</v>
      </c>
      <c r="D7">
        <v>92</v>
      </c>
      <c r="E7">
        <f t="shared" si="0"/>
        <v>7.4166666666666572</v>
      </c>
      <c r="F7">
        <f t="shared" si="1"/>
        <v>17.916666666666671</v>
      </c>
      <c r="G7">
        <f t="shared" si="2"/>
        <v>0.63376593381729751</v>
      </c>
      <c r="H7">
        <f t="shared" si="3"/>
        <v>1.1132096358899093</v>
      </c>
      <c r="I7">
        <f t="shared" si="4"/>
        <v>0.70551434442418215</v>
      </c>
      <c r="J7">
        <f t="shared" si="5"/>
        <v>81.615376474945734</v>
      </c>
      <c r="K7">
        <f t="shared" si="6"/>
        <v>10.384623525054266</v>
      </c>
    </row>
    <row r="8" spans="1:11" x14ac:dyDescent="0.25">
      <c r="A8">
        <v>7</v>
      </c>
      <c r="B8">
        <v>2</v>
      </c>
      <c r="C8">
        <v>166</v>
      </c>
      <c r="D8">
        <v>58</v>
      </c>
      <c r="E8">
        <f t="shared" si="0"/>
        <v>-7.5833333333333428</v>
      </c>
      <c r="F8">
        <f t="shared" si="1"/>
        <v>-16.083333333333329</v>
      </c>
      <c r="G8">
        <f t="shared" si="2"/>
        <v>-0.64800786491431706</v>
      </c>
      <c r="H8">
        <f t="shared" si="3"/>
        <v>-0.99929981268256929</v>
      </c>
      <c r="I8">
        <f t="shared" si="4"/>
        <v>0.64755413802570871</v>
      </c>
      <c r="J8">
        <f t="shared" si="5"/>
        <v>66.382030795280158</v>
      </c>
      <c r="K8">
        <f t="shared" si="6"/>
        <v>-8.3820307952801585</v>
      </c>
    </row>
    <row r="9" spans="1:11" x14ac:dyDescent="0.25">
      <c r="A9">
        <v>8</v>
      </c>
      <c r="B9">
        <v>1</v>
      </c>
      <c r="C9">
        <v>178</v>
      </c>
      <c r="D9">
        <v>65</v>
      </c>
      <c r="E9">
        <f t="shared" si="0"/>
        <v>4.4166666666666572</v>
      </c>
      <c r="F9">
        <f t="shared" si="1"/>
        <v>-9.0833333333333286</v>
      </c>
      <c r="G9">
        <f t="shared" si="2"/>
        <v>0.37741117407097458</v>
      </c>
      <c r="H9">
        <f t="shared" si="3"/>
        <v>-0.56437139680000015</v>
      </c>
      <c r="I9">
        <f t="shared" si="4"/>
        <v>-0.21300007147836392</v>
      </c>
      <c r="J9">
        <f t="shared" si="5"/>
        <v>78.568707339012619</v>
      </c>
      <c r="K9">
        <f t="shared" si="6"/>
        <v>-13.568707339012619</v>
      </c>
    </row>
    <row r="10" spans="1:11" x14ac:dyDescent="0.25">
      <c r="A10">
        <v>9</v>
      </c>
      <c r="B10">
        <v>1</v>
      </c>
      <c r="C10">
        <v>170</v>
      </c>
      <c r="D10">
        <v>60</v>
      </c>
      <c r="E10">
        <f t="shared" si="0"/>
        <v>-3.5833333333333428</v>
      </c>
      <c r="F10">
        <f t="shared" si="1"/>
        <v>-14.083333333333329</v>
      </c>
      <c r="G10">
        <f t="shared" si="2"/>
        <v>-0.30620151858588651</v>
      </c>
      <c r="H10">
        <f t="shared" si="3"/>
        <v>-0.87503455100183525</v>
      </c>
      <c r="I10">
        <f t="shared" si="4"/>
        <v>0.26793690833188133</v>
      </c>
      <c r="J10">
        <f t="shared" si="5"/>
        <v>70.444256309857636</v>
      </c>
      <c r="K10">
        <f t="shared" si="6"/>
        <v>-10.444256309857636</v>
      </c>
    </row>
    <row r="11" spans="1:11" x14ac:dyDescent="0.25">
      <c r="A11">
        <v>10</v>
      </c>
      <c r="B11">
        <v>2</v>
      </c>
      <c r="C11">
        <v>158</v>
      </c>
      <c r="D11">
        <v>52</v>
      </c>
      <c r="E11">
        <f t="shared" si="0"/>
        <v>-15.583333333333343</v>
      </c>
      <c r="F11">
        <f t="shared" si="1"/>
        <v>-22.083333333333329</v>
      </c>
      <c r="G11">
        <f t="shared" si="2"/>
        <v>-1.3316205575711781</v>
      </c>
      <c r="H11">
        <f t="shared" si="3"/>
        <v>-1.3720955977247713</v>
      </c>
      <c r="I11">
        <f t="shared" si="4"/>
        <v>1.8271107048832189</v>
      </c>
      <c r="J11">
        <f t="shared" si="5"/>
        <v>58.257579766125176</v>
      </c>
      <c r="K11">
        <f t="shared" si="6"/>
        <v>-6.2575797661251755</v>
      </c>
    </row>
    <row r="12" spans="1:11" x14ac:dyDescent="0.25">
      <c r="A12">
        <v>11</v>
      </c>
      <c r="B12">
        <v>1</v>
      </c>
      <c r="C12">
        <v>201</v>
      </c>
      <c r="D12">
        <v>98</v>
      </c>
      <c r="E12">
        <f t="shared" si="0"/>
        <v>27.416666666666657</v>
      </c>
      <c r="F12">
        <f t="shared" si="1"/>
        <v>23.916666666666671</v>
      </c>
      <c r="G12">
        <f t="shared" si="2"/>
        <v>2.3427976654594502</v>
      </c>
      <c r="H12">
        <f t="shared" si="3"/>
        <v>1.4860054209321114</v>
      </c>
      <c r="I12">
        <f t="shared" si="4"/>
        <v>3.4814100310198381</v>
      </c>
      <c r="J12">
        <f t="shared" si="5"/>
        <v>101.92650404783318</v>
      </c>
      <c r="K12">
        <f t="shared" si="6"/>
        <v>-3.926504047833177</v>
      </c>
    </row>
    <row r="13" spans="1:11" x14ac:dyDescent="0.25">
      <c r="A13">
        <v>12</v>
      </c>
      <c r="B13">
        <v>1</v>
      </c>
      <c r="C13">
        <v>198</v>
      </c>
      <c r="D13">
        <v>112</v>
      </c>
      <c r="E13">
        <f t="shared" si="0"/>
        <v>24.416666666666657</v>
      </c>
      <c r="F13">
        <f t="shared" si="1"/>
        <v>37.916666666666671</v>
      </c>
      <c r="G13">
        <f t="shared" si="2"/>
        <v>2.0864429057131275</v>
      </c>
      <c r="H13">
        <f t="shared" si="3"/>
        <v>2.3558622526972499</v>
      </c>
      <c r="I13">
        <f t="shared" si="4"/>
        <v>4.9153720839775241</v>
      </c>
      <c r="J13">
        <f t="shared" si="5"/>
        <v>98.879834911900062</v>
      </c>
      <c r="K13">
        <f t="shared" si="6"/>
        <v>13.120165088099938</v>
      </c>
    </row>
    <row r="14" spans="1:11" x14ac:dyDescent="0.25">
      <c r="A14">
        <v>13</v>
      </c>
      <c r="B14">
        <v>2</v>
      </c>
      <c r="C14">
        <v>175</v>
      </c>
      <c r="D14">
        <v>65</v>
      </c>
      <c r="E14">
        <f t="shared" si="0"/>
        <v>1.4166666666666572</v>
      </c>
      <c r="F14">
        <f t="shared" si="1"/>
        <v>-9.0833333333333286</v>
      </c>
      <c r="G14">
        <f t="shared" si="2"/>
        <v>0.12105641432465168</v>
      </c>
      <c r="H14">
        <f t="shared" si="3"/>
        <v>-0.56437139680000015</v>
      </c>
      <c r="I14">
        <f t="shared" si="4"/>
        <v>-6.8320777644003211E-2</v>
      </c>
      <c r="J14">
        <f t="shared" si="5"/>
        <v>75.522038203079504</v>
      </c>
      <c r="K14">
        <f t="shared" si="6"/>
        <v>-10.522038203079504</v>
      </c>
    </row>
    <row r="15" spans="1:11" x14ac:dyDescent="0.25">
      <c r="A15">
        <v>14</v>
      </c>
      <c r="B15">
        <v>2</v>
      </c>
      <c r="C15">
        <v>160</v>
      </c>
      <c r="D15">
        <v>60</v>
      </c>
      <c r="E15">
        <f t="shared" si="0"/>
        <v>-13.583333333333343</v>
      </c>
      <c r="F15">
        <f t="shared" si="1"/>
        <v>-14.083333333333329</v>
      </c>
      <c r="G15">
        <f t="shared" si="2"/>
        <v>-1.1607173844069629</v>
      </c>
      <c r="H15">
        <f t="shared" si="3"/>
        <v>-0.87503455100183525</v>
      </c>
      <c r="I15">
        <f t="shared" si="4"/>
        <v>1.0156678153045715</v>
      </c>
      <c r="J15">
        <f t="shared" si="5"/>
        <v>60.288692523413928</v>
      </c>
      <c r="K15">
        <f t="shared" si="6"/>
        <v>-0.28869252341392837</v>
      </c>
    </row>
    <row r="16" spans="1:11" x14ac:dyDescent="0.25">
      <c r="A16">
        <v>15</v>
      </c>
      <c r="B16">
        <v>1</v>
      </c>
      <c r="C16">
        <v>195</v>
      </c>
      <c r="D16">
        <v>100</v>
      </c>
      <c r="E16">
        <f t="shared" si="0"/>
        <v>21.416666666666657</v>
      </c>
      <c r="F16">
        <f t="shared" si="1"/>
        <v>25.916666666666671</v>
      </c>
      <c r="G16">
        <f t="shared" si="2"/>
        <v>1.8300881459668044</v>
      </c>
      <c r="H16">
        <f t="shared" si="3"/>
        <v>1.6102706826128454</v>
      </c>
      <c r="I16">
        <f t="shared" si="4"/>
        <v>2.9469372880476428</v>
      </c>
      <c r="J16">
        <f t="shared" si="5"/>
        <v>95.833165775966947</v>
      </c>
      <c r="K16">
        <f t="shared" si="6"/>
        <v>4.1668342240330531</v>
      </c>
    </row>
    <row r="17" spans="1:18" x14ac:dyDescent="0.25">
      <c r="A17">
        <v>16</v>
      </c>
      <c r="B17">
        <v>1</v>
      </c>
      <c r="C17">
        <v>182</v>
      </c>
      <c r="D17">
        <v>87</v>
      </c>
      <c r="E17">
        <f t="shared" si="0"/>
        <v>8.4166666666666572</v>
      </c>
      <c r="F17">
        <f t="shared" si="1"/>
        <v>12.916666666666671</v>
      </c>
      <c r="G17">
        <f t="shared" si="2"/>
        <v>0.71921752039940512</v>
      </c>
      <c r="H17">
        <f t="shared" si="3"/>
        <v>0.8025464816880743</v>
      </c>
      <c r="I17">
        <f t="shared" si="4"/>
        <v>0.5772054905649634</v>
      </c>
      <c r="J17">
        <f t="shared" si="5"/>
        <v>82.630932853590096</v>
      </c>
      <c r="K17">
        <f t="shared" si="6"/>
        <v>4.369067146409904</v>
      </c>
    </row>
    <row r="18" spans="1:18" x14ac:dyDescent="0.25">
      <c r="A18">
        <v>17</v>
      </c>
      <c r="B18">
        <v>1</v>
      </c>
      <c r="C18">
        <v>178</v>
      </c>
      <c r="D18">
        <v>73</v>
      </c>
      <c r="E18">
        <f t="shared" si="0"/>
        <v>4.4166666666666572</v>
      </c>
      <c r="F18">
        <f t="shared" si="1"/>
        <v>-1.0833333333333286</v>
      </c>
      <c r="G18">
        <f t="shared" si="2"/>
        <v>0.37741117407097458</v>
      </c>
      <c r="H18">
        <f t="shared" si="3"/>
        <v>-6.7310350077063971E-2</v>
      </c>
      <c r="I18">
        <f t="shared" si="4"/>
        <v>-2.5403678249713027E-2</v>
      </c>
      <c r="J18">
        <f t="shared" si="5"/>
        <v>78.568707339012619</v>
      </c>
      <c r="K18">
        <f t="shared" si="6"/>
        <v>-5.5687073390126187</v>
      </c>
    </row>
    <row r="19" spans="1:18" x14ac:dyDescent="0.25">
      <c r="A19">
        <v>18</v>
      </c>
      <c r="B19">
        <v>2</v>
      </c>
      <c r="C19">
        <v>165</v>
      </c>
      <c r="D19">
        <v>57</v>
      </c>
      <c r="E19">
        <f t="shared" si="0"/>
        <v>-8.5833333333333428</v>
      </c>
      <c r="F19">
        <f t="shared" si="1"/>
        <v>-17.083333333333329</v>
      </c>
      <c r="G19">
        <f t="shared" si="2"/>
        <v>-0.73345945149642466</v>
      </c>
      <c r="H19">
        <f t="shared" si="3"/>
        <v>-1.0614324435229363</v>
      </c>
      <c r="I19">
        <f t="shared" si="4"/>
        <v>0.77851765782684257</v>
      </c>
      <c r="J19">
        <f t="shared" si="5"/>
        <v>65.366474416635768</v>
      </c>
      <c r="K19">
        <f t="shared" si="6"/>
        <v>-8.3664744166357679</v>
      </c>
    </row>
    <row r="20" spans="1:18" x14ac:dyDescent="0.25">
      <c r="A20">
        <v>19</v>
      </c>
      <c r="B20">
        <v>2</v>
      </c>
      <c r="C20">
        <v>170</v>
      </c>
      <c r="D20">
        <v>62</v>
      </c>
      <c r="E20">
        <f t="shared" si="0"/>
        <v>-3.5833333333333428</v>
      </c>
      <c r="F20">
        <f t="shared" si="1"/>
        <v>-12.083333333333329</v>
      </c>
      <c r="G20">
        <f t="shared" si="2"/>
        <v>-0.30620151858588651</v>
      </c>
      <c r="H20">
        <f t="shared" si="3"/>
        <v>-0.75076928932110121</v>
      </c>
      <c r="I20">
        <f t="shared" si="4"/>
        <v>0.22988669649776797</v>
      </c>
      <c r="J20">
        <f t="shared" si="5"/>
        <v>70.444256309857636</v>
      </c>
      <c r="K20">
        <f t="shared" si="6"/>
        <v>-8.4442563098576358</v>
      </c>
    </row>
    <row r="21" spans="1:18" x14ac:dyDescent="0.25">
      <c r="A21">
        <v>20</v>
      </c>
      <c r="B21">
        <v>1</v>
      </c>
      <c r="C21">
        <v>180</v>
      </c>
      <c r="D21">
        <v>73</v>
      </c>
      <c r="E21">
        <f t="shared" si="0"/>
        <v>6.4166666666666572</v>
      </c>
      <c r="F21">
        <f t="shared" si="1"/>
        <v>-1.0833333333333286</v>
      </c>
      <c r="G21">
        <f t="shared" si="2"/>
        <v>0.5483143472351899</v>
      </c>
      <c r="H21">
        <f t="shared" si="3"/>
        <v>-6.7310350077063971E-2</v>
      </c>
      <c r="I21">
        <f t="shared" si="4"/>
        <v>-3.6907230664677444E-2</v>
      </c>
      <c r="J21">
        <f t="shared" si="5"/>
        <v>80.599820096301372</v>
      </c>
      <c r="K21">
        <f t="shared" si="6"/>
        <v>-7.5998200963013716</v>
      </c>
    </row>
    <row r="22" spans="1:18" x14ac:dyDescent="0.25">
      <c r="A22">
        <v>21</v>
      </c>
      <c r="B22">
        <v>1</v>
      </c>
      <c r="C22">
        <v>170</v>
      </c>
      <c r="D22">
        <v>90</v>
      </c>
      <c r="E22">
        <f t="shared" si="0"/>
        <v>-3.5833333333333428</v>
      </c>
      <c r="F22">
        <f t="shared" si="1"/>
        <v>15.916666666666671</v>
      </c>
      <c r="G22">
        <f t="shared" si="2"/>
        <v>-0.30620151858588651</v>
      </c>
      <c r="H22">
        <f t="shared" si="3"/>
        <v>0.98894437420917536</v>
      </c>
      <c r="I22">
        <f t="shared" si="4"/>
        <v>-0.30281626917981869</v>
      </c>
      <c r="J22">
        <f t="shared" si="5"/>
        <v>70.444256309857636</v>
      </c>
      <c r="K22">
        <f t="shared" si="6"/>
        <v>19.555743690142364</v>
      </c>
    </row>
    <row r="23" spans="1:18" x14ac:dyDescent="0.25">
      <c r="A23">
        <v>22</v>
      </c>
      <c r="B23">
        <v>2</v>
      </c>
      <c r="C23">
        <v>166</v>
      </c>
      <c r="D23">
        <v>66</v>
      </c>
      <c r="E23">
        <f t="shared" si="0"/>
        <v>-7.5833333333333428</v>
      </c>
      <c r="F23">
        <f t="shared" si="1"/>
        <v>-8.0833333333333286</v>
      </c>
      <c r="G23">
        <f t="shared" si="2"/>
        <v>-0.64800786491431706</v>
      </c>
      <c r="H23">
        <f t="shared" si="3"/>
        <v>-0.50223876595963313</v>
      </c>
      <c r="I23">
        <f t="shared" si="4"/>
        <v>0.32545467040670323</v>
      </c>
      <c r="J23">
        <f t="shared" si="5"/>
        <v>66.382030795280158</v>
      </c>
      <c r="K23">
        <f t="shared" si="6"/>
        <v>-0.38203079528015849</v>
      </c>
    </row>
    <row r="24" spans="1:18" x14ac:dyDescent="0.25">
      <c r="A24">
        <v>23</v>
      </c>
      <c r="B24">
        <v>2</v>
      </c>
      <c r="C24">
        <v>166</v>
      </c>
      <c r="D24">
        <v>67</v>
      </c>
      <c r="E24">
        <f t="shared" si="0"/>
        <v>-7.5833333333333428</v>
      </c>
      <c r="F24">
        <f t="shared" si="1"/>
        <v>-7.0833333333333286</v>
      </c>
      <c r="G24">
        <f t="shared" si="2"/>
        <v>-0.64800786491431706</v>
      </c>
      <c r="H24">
        <f t="shared" si="3"/>
        <v>-0.44010613511926611</v>
      </c>
      <c r="I24">
        <f t="shared" si="4"/>
        <v>0.28519223695432755</v>
      </c>
      <c r="J24">
        <f t="shared" si="5"/>
        <v>66.382030795280158</v>
      </c>
      <c r="K24">
        <f t="shared" si="6"/>
        <v>0.61796920471984151</v>
      </c>
    </row>
    <row r="25" spans="1:18" x14ac:dyDescent="0.25">
      <c r="A25">
        <v>24</v>
      </c>
      <c r="B25">
        <v>1</v>
      </c>
      <c r="C25">
        <v>155</v>
      </c>
      <c r="D25">
        <v>80</v>
      </c>
      <c r="E25">
        <f t="shared" si="0"/>
        <v>-18.583333333333343</v>
      </c>
      <c r="F25">
        <f t="shared" si="1"/>
        <v>5.9166666666666714</v>
      </c>
      <c r="G25">
        <f t="shared" si="2"/>
        <v>-1.5879753173175011</v>
      </c>
      <c r="H25">
        <f t="shared" si="3"/>
        <v>0.36761806580550516</v>
      </c>
      <c r="I25">
        <f t="shared" si="4"/>
        <v>-0.58376841469914309</v>
      </c>
      <c r="J25">
        <f t="shared" si="5"/>
        <v>55.21091063019206</v>
      </c>
      <c r="K25">
        <f t="shared" si="6"/>
        <v>24.78908936980794</v>
      </c>
    </row>
    <row r="27" spans="1:18" ht="18" x14ac:dyDescent="0.35">
      <c r="A27" t="s">
        <v>2</v>
      </c>
      <c r="C27">
        <f>SUM(C2:C25)/COUNT(C2:C25)</f>
        <v>173.58333333333334</v>
      </c>
      <c r="D27">
        <f>SUM(D2:D25)/COUNT(D2:D25)</f>
        <v>74.083333333333329</v>
      </c>
      <c r="F27" t="s">
        <v>23</v>
      </c>
      <c r="G27">
        <f>PEARSON(C2:C25,B2:B25)</f>
        <v>-0.56510387164486464</v>
      </c>
      <c r="H27" t="s">
        <v>12</v>
      </c>
      <c r="I27">
        <f>SUM(I2:I25)/23</f>
        <v>0.73842033946626418</v>
      </c>
      <c r="K27">
        <f>SUM(K2:K25)/COUNT(K2:K25)</f>
        <v>2.6053233644537006E-14</v>
      </c>
      <c r="P27" t="s">
        <v>32</v>
      </c>
    </row>
    <row r="28" spans="1:18" ht="18" x14ac:dyDescent="0.35">
      <c r="A28" t="s">
        <v>7</v>
      </c>
      <c r="C28">
        <f>SUMSQ(E2:E25)/23</f>
        <v>136.94927536231887</v>
      </c>
      <c r="D28">
        <f>SUMSQ(F2:F25)/23</f>
        <v>259.036231884058</v>
      </c>
      <c r="F28" t="s">
        <v>24</v>
      </c>
      <c r="G28">
        <f>PEARSON(D2:D25,B2:B25)</f>
        <v>-0.60461747559416745</v>
      </c>
      <c r="H28" t="s">
        <v>13</v>
      </c>
      <c r="I28">
        <f>PEARSON(C2:C25,D2:D25)</f>
        <v>0.73842033946626429</v>
      </c>
      <c r="K28">
        <f>VAR(K2:K25)</f>
        <v>117.79294510636635</v>
      </c>
      <c r="N28" t="s">
        <v>21</v>
      </c>
      <c r="P28" t="s">
        <v>25</v>
      </c>
      <c r="R28">
        <f>(D29/C29)*I27</f>
        <v>1.0155563786443724</v>
      </c>
    </row>
    <row r="29" spans="1:18" x14ac:dyDescent="0.25">
      <c r="A29" t="s">
        <v>8</v>
      </c>
      <c r="C29">
        <f>SQRT(C28)</f>
        <v>11.70253286098009</v>
      </c>
      <c r="D29">
        <f>SQRT(D28)</f>
        <v>16.094602569931883</v>
      </c>
      <c r="K29">
        <f>SQRT(K28)</f>
        <v>10.853245832762029</v>
      </c>
      <c r="M29" s="1" t="s">
        <v>17</v>
      </c>
      <c r="N29" s="2" t="s">
        <v>18</v>
      </c>
      <c r="P29" t="s">
        <v>26</v>
      </c>
      <c r="R29">
        <f>D27-R28*C27</f>
        <v>-102.20032805968567</v>
      </c>
    </row>
    <row r="30" spans="1:18" ht="17.25" x14ac:dyDescent="0.25">
      <c r="H30" t="s">
        <v>16</v>
      </c>
      <c r="I30">
        <f>I28*I28</f>
        <v>0.54526459773747293</v>
      </c>
      <c r="N30" t="s">
        <v>19</v>
      </c>
    </row>
    <row r="31" spans="1:18" x14ac:dyDescent="0.25">
      <c r="A31" t="s">
        <v>2</v>
      </c>
      <c r="C31">
        <f>AVERAGE(C2:C25)</f>
        <v>173.58333333333334</v>
      </c>
      <c r="D31">
        <f>AVERAGE(D2:D25)</f>
        <v>74.083333333333329</v>
      </c>
      <c r="H31" t="s">
        <v>14</v>
      </c>
      <c r="I31">
        <f>I28*SQRT(22/(1-I30))</f>
        <v>5.1361252725711228</v>
      </c>
      <c r="M31" t="s">
        <v>20</v>
      </c>
      <c r="N31" s="2"/>
      <c r="P31" t="s">
        <v>27</v>
      </c>
    </row>
    <row r="32" spans="1:18" x14ac:dyDescent="0.25">
      <c r="A32" t="s">
        <v>8</v>
      </c>
      <c r="C32">
        <f>STDEV(C2:C25)</f>
        <v>11.70253286098009</v>
      </c>
      <c r="D32">
        <f>STDEV(D2:D25)</f>
        <v>16.094602569931897</v>
      </c>
      <c r="H32" t="s">
        <v>15</v>
      </c>
      <c r="I32">
        <v>22</v>
      </c>
    </row>
    <row r="34" spans="6:17" ht="18" x14ac:dyDescent="0.35">
      <c r="H34" t="s">
        <v>22</v>
      </c>
      <c r="I34">
        <f>_xlfn.T.DIST(I31,I32,FALSE)</f>
        <v>4.5730127285264459E-5</v>
      </c>
      <c r="P34" t="s">
        <v>30</v>
      </c>
      <c r="Q34">
        <f>PEARSON(D2:D25,J2:J25)</f>
        <v>0.7384203394662644</v>
      </c>
    </row>
    <row r="35" spans="6:17" ht="17.25" x14ac:dyDescent="0.25">
      <c r="I35" s="3">
        <v>4.5730127285264459E-5</v>
      </c>
      <c r="P35" t="s">
        <v>31</v>
      </c>
      <c r="Q35">
        <f>Q34*Q34</f>
        <v>0.54526459773747316</v>
      </c>
    </row>
    <row r="37" spans="6:17" ht="18" x14ac:dyDescent="0.35">
      <c r="F37" t="s">
        <v>91</v>
      </c>
      <c r="G37">
        <f>(I27-G27*G28)/(SQRT(1-G27*G27)*SQRT(1-G28*G28))</f>
        <v>0.60374927835192194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5" x14ac:dyDescent="0.25"/>
  <cols>
    <col min="1" max="1" width="7.5703125" bestFit="1" customWidth="1"/>
    <col min="2" max="2" width="4.140625" bestFit="1" customWidth="1"/>
    <col min="4" max="4" width="12.85546875" bestFit="1" customWidth="1"/>
    <col min="9" max="9" width="12" bestFit="1" customWidth="1"/>
  </cols>
  <sheetData>
    <row r="1" spans="1:15" ht="18" x14ac:dyDescent="0.3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9</v>
      </c>
      <c r="H1" t="s">
        <v>10</v>
      </c>
      <c r="I1" t="s">
        <v>11</v>
      </c>
      <c r="J1" t="s">
        <v>28</v>
      </c>
      <c r="K1" t="s">
        <v>29</v>
      </c>
    </row>
    <row r="2" spans="1:15" ht="18" x14ac:dyDescent="0.35">
      <c r="A2">
        <v>1</v>
      </c>
      <c r="B2">
        <v>1</v>
      </c>
      <c r="C2">
        <v>174</v>
      </c>
      <c r="D2">
        <v>82</v>
      </c>
      <c r="E2">
        <f t="shared" ref="E2:F25" si="0">C2-C$27</f>
        <v>0.41666666666665719</v>
      </c>
      <c r="F2">
        <f t="shared" si="0"/>
        <v>7.9166666666666714</v>
      </c>
      <c r="G2">
        <f t="shared" ref="G2:H25" si="1">E2/C$29</f>
        <v>3.5604827742544039E-2</v>
      </c>
      <c r="H2">
        <f t="shared" si="1"/>
        <v>0.4918833274862392</v>
      </c>
      <c r="I2">
        <f>G2*H2</f>
        <v>1.7513421144576925E-2</v>
      </c>
      <c r="J2">
        <f>$O$4+$O$5*C2+$O$6*B2</f>
        <v>78.405847654423113</v>
      </c>
      <c r="K2">
        <f>D2-J2</f>
        <v>3.5941523455768873</v>
      </c>
      <c r="N2" t="s">
        <v>33</v>
      </c>
    </row>
    <row r="3" spans="1:15" x14ac:dyDescent="0.25">
      <c r="A3">
        <v>2</v>
      </c>
      <c r="B3">
        <v>2</v>
      </c>
      <c r="C3">
        <v>168</v>
      </c>
      <c r="D3">
        <v>89</v>
      </c>
      <c r="E3">
        <f t="shared" si="0"/>
        <v>-5.5833333333333428</v>
      </c>
      <c r="F3">
        <f t="shared" si="0"/>
        <v>14.916666666666671</v>
      </c>
      <c r="G3">
        <f t="shared" si="1"/>
        <v>-0.47710469175010178</v>
      </c>
      <c r="H3">
        <f t="shared" si="1"/>
        <v>0.92681174336880834</v>
      </c>
      <c r="I3">
        <f t="shared" ref="I3:I25" si="2">G3*H3</f>
        <v>-0.44218623113034972</v>
      </c>
      <c r="J3">
        <f t="shared" ref="J3:J25" si="3">$O$4+$O$5*C3+$O$6*B3</f>
        <v>64.894043520951882</v>
      </c>
      <c r="K3">
        <f t="shared" ref="K3:K25" si="4">D3-J3</f>
        <v>24.105956479048118</v>
      </c>
    </row>
    <row r="4" spans="1:15" x14ac:dyDescent="0.25">
      <c r="A4">
        <v>3</v>
      </c>
      <c r="B4">
        <v>2</v>
      </c>
      <c r="C4">
        <v>170</v>
      </c>
      <c r="D4">
        <v>62</v>
      </c>
      <c r="E4">
        <f t="shared" si="0"/>
        <v>-3.5833333333333428</v>
      </c>
      <c r="F4">
        <f t="shared" si="0"/>
        <v>-12.083333333333329</v>
      </c>
      <c r="G4">
        <f t="shared" si="1"/>
        <v>-0.30620151858588651</v>
      </c>
      <c r="H4">
        <f t="shared" si="1"/>
        <v>-0.75076928932110121</v>
      </c>
      <c r="I4">
        <f t="shared" si="2"/>
        <v>0.22988669649776797</v>
      </c>
      <c r="J4">
        <f t="shared" si="3"/>
        <v>66.497195935982617</v>
      </c>
      <c r="K4">
        <f t="shared" si="4"/>
        <v>-4.4971959359826172</v>
      </c>
      <c r="N4" t="s">
        <v>34</v>
      </c>
      <c r="O4">
        <v>-52.366065564869857</v>
      </c>
    </row>
    <row r="5" spans="1:15" ht="18" x14ac:dyDescent="0.35">
      <c r="A5">
        <v>4</v>
      </c>
      <c r="B5">
        <v>1</v>
      </c>
      <c r="C5">
        <v>172</v>
      </c>
      <c r="D5">
        <v>65</v>
      </c>
      <c r="E5">
        <f t="shared" si="0"/>
        <v>-1.5833333333333428</v>
      </c>
      <c r="F5">
        <f t="shared" si="0"/>
        <v>-9.0833333333333286</v>
      </c>
      <c r="G5">
        <f t="shared" si="1"/>
        <v>-0.13529834542167124</v>
      </c>
      <c r="H5">
        <f t="shared" si="1"/>
        <v>-0.56437139680000015</v>
      </c>
      <c r="I5">
        <f t="shared" si="2"/>
        <v>7.6358516190357509E-2</v>
      </c>
      <c r="J5">
        <f t="shared" si="3"/>
        <v>76.802695239392406</v>
      </c>
      <c r="K5">
        <f t="shared" si="4"/>
        <v>-11.802695239392406</v>
      </c>
      <c r="N5" t="s">
        <v>35</v>
      </c>
      <c r="O5">
        <v>0.80157620751535663</v>
      </c>
    </row>
    <row r="6" spans="1:15" ht="18" x14ac:dyDescent="0.35">
      <c r="A6">
        <v>5</v>
      </c>
      <c r="B6">
        <v>2</v>
      </c>
      <c r="C6">
        <v>168</v>
      </c>
      <c r="D6">
        <v>63</v>
      </c>
      <c r="E6">
        <f t="shared" si="0"/>
        <v>-5.5833333333333428</v>
      </c>
      <c r="F6">
        <f t="shared" si="0"/>
        <v>-11.083333333333329</v>
      </c>
      <c r="G6">
        <f t="shared" si="1"/>
        <v>-0.47710469175010178</v>
      </c>
      <c r="H6">
        <f t="shared" si="1"/>
        <v>-0.68863665848073419</v>
      </c>
      <c r="I6">
        <f t="shared" si="2"/>
        <v>0.32855178067227081</v>
      </c>
      <c r="J6">
        <f t="shared" si="3"/>
        <v>64.894043520951882</v>
      </c>
      <c r="K6">
        <f t="shared" si="4"/>
        <v>-1.8940435209518824</v>
      </c>
      <c r="N6" t="s">
        <v>36</v>
      </c>
      <c r="O6">
        <v>-8.7023468883790844</v>
      </c>
    </row>
    <row r="7" spans="1:15" x14ac:dyDescent="0.25">
      <c r="A7">
        <v>6</v>
      </c>
      <c r="B7">
        <v>1</v>
      </c>
      <c r="C7">
        <v>181</v>
      </c>
      <c r="D7">
        <v>92</v>
      </c>
      <c r="E7">
        <f t="shared" si="0"/>
        <v>7.4166666666666572</v>
      </c>
      <c r="F7">
        <f t="shared" si="0"/>
        <v>17.916666666666671</v>
      </c>
      <c r="G7">
        <f t="shared" si="1"/>
        <v>0.63376593381729751</v>
      </c>
      <c r="H7">
        <f t="shared" si="1"/>
        <v>1.1132096358899093</v>
      </c>
      <c r="I7">
        <f t="shared" si="2"/>
        <v>0.70551434442418215</v>
      </c>
      <c r="J7">
        <f t="shared" si="3"/>
        <v>84.016881107030613</v>
      </c>
      <c r="K7">
        <f t="shared" si="4"/>
        <v>7.9831188929693866</v>
      </c>
    </row>
    <row r="8" spans="1:15" x14ac:dyDescent="0.25">
      <c r="A8">
        <v>7</v>
      </c>
      <c r="B8">
        <v>2</v>
      </c>
      <c r="C8">
        <v>166</v>
      </c>
      <c r="D8">
        <v>58</v>
      </c>
      <c r="E8">
        <f t="shared" si="0"/>
        <v>-7.5833333333333428</v>
      </c>
      <c r="F8">
        <f t="shared" si="0"/>
        <v>-16.083333333333329</v>
      </c>
      <c r="G8">
        <f t="shared" si="1"/>
        <v>-0.64800786491431706</v>
      </c>
      <c r="H8">
        <f t="shared" si="1"/>
        <v>-0.99929981268256929</v>
      </c>
      <c r="I8">
        <f t="shared" si="2"/>
        <v>0.64755413802570871</v>
      </c>
      <c r="J8">
        <f t="shared" si="3"/>
        <v>63.290891105921176</v>
      </c>
      <c r="K8">
        <f t="shared" si="4"/>
        <v>-5.2908911059211761</v>
      </c>
      <c r="N8" t="s">
        <v>37</v>
      </c>
      <c r="O8">
        <f>SUMSQ(K2:K25)</f>
        <v>2402.060175611402</v>
      </c>
    </row>
    <row r="9" spans="1:15" x14ac:dyDescent="0.25">
      <c r="A9">
        <v>8</v>
      </c>
      <c r="B9">
        <v>1</v>
      </c>
      <c r="C9">
        <v>178</v>
      </c>
      <c r="D9">
        <v>65</v>
      </c>
      <c r="E9">
        <f t="shared" si="0"/>
        <v>4.4166666666666572</v>
      </c>
      <c r="F9">
        <f t="shared" si="0"/>
        <v>-9.0833333333333286</v>
      </c>
      <c r="G9">
        <f t="shared" si="1"/>
        <v>0.37741117407097458</v>
      </c>
      <c r="H9">
        <f t="shared" si="1"/>
        <v>-0.56437139680000015</v>
      </c>
      <c r="I9">
        <f t="shared" si="2"/>
        <v>-0.21300007147836392</v>
      </c>
      <c r="J9">
        <f t="shared" si="3"/>
        <v>81.612152484484554</v>
      </c>
      <c r="K9">
        <f t="shared" si="4"/>
        <v>-16.612152484484554</v>
      </c>
    </row>
    <row r="10" spans="1:15" ht="17.25" x14ac:dyDescent="0.25">
      <c r="A10">
        <v>9</v>
      </c>
      <c r="B10">
        <v>1</v>
      </c>
      <c r="C10">
        <v>170</v>
      </c>
      <c r="D10">
        <v>60</v>
      </c>
      <c r="E10">
        <f t="shared" si="0"/>
        <v>-3.5833333333333428</v>
      </c>
      <c r="F10">
        <f t="shared" si="0"/>
        <v>-14.083333333333329</v>
      </c>
      <c r="G10">
        <f t="shared" si="1"/>
        <v>-0.30620151858588651</v>
      </c>
      <c r="H10">
        <f t="shared" si="1"/>
        <v>-0.87503455100183525</v>
      </c>
      <c r="I10">
        <f t="shared" si="2"/>
        <v>0.26793690833188133</v>
      </c>
      <c r="J10">
        <f t="shared" si="3"/>
        <v>75.1995428243617</v>
      </c>
      <c r="K10">
        <f t="shared" si="4"/>
        <v>-15.1995428243617</v>
      </c>
      <c r="N10" t="s">
        <v>31</v>
      </c>
      <c r="O10">
        <f>PEARSON(D2:D25,J2:J25)^2</f>
        <v>0.59682320535503686</v>
      </c>
    </row>
    <row r="11" spans="1:15" x14ac:dyDescent="0.25">
      <c r="A11">
        <v>10</v>
      </c>
      <c r="B11">
        <v>2</v>
      </c>
      <c r="C11">
        <v>158</v>
      </c>
      <c r="D11">
        <v>52</v>
      </c>
      <c r="E11">
        <f t="shared" si="0"/>
        <v>-15.583333333333343</v>
      </c>
      <c r="F11">
        <f t="shared" si="0"/>
        <v>-22.083333333333329</v>
      </c>
      <c r="G11">
        <f t="shared" si="1"/>
        <v>-1.3316205575711781</v>
      </c>
      <c r="H11">
        <f t="shared" si="1"/>
        <v>-1.3720955977247713</v>
      </c>
      <c r="I11">
        <f t="shared" si="2"/>
        <v>1.8271107048832189</v>
      </c>
      <c r="J11">
        <f t="shared" si="3"/>
        <v>56.878281445798322</v>
      </c>
      <c r="K11">
        <f t="shared" si="4"/>
        <v>-4.8782814457983221</v>
      </c>
    </row>
    <row r="12" spans="1:15" x14ac:dyDescent="0.25">
      <c r="A12">
        <v>11</v>
      </c>
      <c r="B12">
        <v>1</v>
      </c>
      <c r="C12">
        <v>201</v>
      </c>
      <c r="D12">
        <v>98</v>
      </c>
      <c r="E12">
        <f t="shared" si="0"/>
        <v>27.416666666666657</v>
      </c>
      <c r="F12">
        <f t="shared" si="0"/>
        <v>23.916666666666671</v>
      </c>
      <c r="G12">
        <f t="shared" si="1"/>
        <v>2.3427976654594502</v>
      </c>
      <c r="H12">
        <f t="shared" si="1"/>
        <v>1.4860054209321114</v>
      </c>
      <c r="I12">
        <f t="shared" si="2"/>
        <v>3.4814100310198381</v>
      </c>
      <c r="J12">
        <f t="shared" si="3"/>
        <v>100.04840525733773</v>
      </c>
      <c r="K12">
        <f t="shared" si="4"/>
        <v>-2.048405257337734</v>
      </c>
      <c r="N12" t="s">
        <v>38</v>
      </c>
    </row>
    <row r="13" spans="1:15" ht="15.75" thickBot="1" x14ac:dyDescent="0.3">
      <c r="A13">
        <v>12</v>
      </c>
      <c r="B13">
        <v>1</v>
      </c>
      <c r="C13">
        <v>198</v>
      </c>
      <c r="D13">
        <v>112</v>
      </c>
      <c r="E13">
        <f t="shared" si="0"/>
        <v>24.416666666666657</v>
      </c>
      <c r="F13">
        <f t="shared" si="0"/>
        <v>37.916666666666671</v>
      </c>
      <c r="G13">
        <f t="shared" si="1"/>
        <v>2.0864429057131275</v>
      </c>
      <c r="H13">
        <f t="shared" si="1"/>
        <v>2.3558622526972499</v>
      </c>
      <c r="I13">
        <f t="shared" si="2"/>
        <v>4.9153720839775241</v>
      </c>
      <c r="J13">
        <f t="shared" si="3"/>
        <v>97.643676634791674</v>
      </c>
      <c r="K13">
        <f t="shared" si="4"/>
        <v>14.356323365208326</v>
      </c>
    </row>
    <row r="14" spans="1:15" x14ac:dyDescent="0.25">
      <c r="A14">
        <v>13</v>
      </c>
      <c r="B14">
        <v>2</v>
      </c>
      <c r="C14">
        <v>175</v>
      </c>
      <c r="D14">
        <v>65</v>
      </c>
      <c r="E14">
        <f t="shared" si="0"/>
        <v>1.4166666666666572</v>
      </c>
      <c r="F14">
        <f t="shared" si="0"/>
        <v>-9.0833333333333286</v>
      </c>
      <c r="G14">
        <f t="shared" si="1"/>
        <v>0.12105641432465168</v>
      </c>
      <c r="H14">
        <f t="shared" si="1"/>
        <v>-0.56437139680000015</v>
      </c>
      <c r="I14">
        <f t="shared" si="2"/>
        <v>-6.8320777644003211E-2</v>
      </c>
      <c r="J14">
        <f t="shared" si="3"/>
        <v>70.505076973559383</v>
      </c>
      <c r="K14">
        <f t="shared" si="4"/>
        <v>-5.5050769735593832</v>
      </c>
      <c r="N14" s="7" t="s">
        <v>39</v>
      </c>
      <c r="O14" s="7"/>
    </row>
    <row r="15" spans="1:15" x14ac:dyDescent="0.25">
      <c r="A15">
        <v>14</v>
      </c>
      <c r="B15">
        <v>2</v>
      </c>
      <c r="C15">
        <v>160</v>
      </c>
      <c r="D15">
        <v>60</v>
      </c>
      <c r="E15">
        <f t="shared" si="0"/>
        <v>-13.583333333333343</v>
      </c>
      <c r="F15">
        <f t="shared" si="0"/>
        <v>-14.083333333333329</v>
      </c>
      <c r="G15">
        <f t="shared" si="1"/>
        <v>-1.1607173844069629</v>
      </c>
      <c r="H15">
        <f t="shared" si="1"/>
        <v>-0.87503455100183525</v>
      </c>
      <c r="I15">
        <f t="shared" si="2"/>
        <v>1.0156678153045715</v>
      </c>
      <c r="J15">
        <f t="shared" si="3"/>
        <v>58.481433860829029</v>
      </c>
      <c r="K15">
        <f t="shared" si="4"/>
        <v>1.5185661391709715</v>
      </c>
      <c r="N15" s="4" t="s">
        <v>40</v>
      </c>
      <c r="O15" s="4">
        <v>0.77254333559541721</v>
      </c>
    </row>
    <row r="16" spans="1:15" x14ac:dyDescent="0.25">
      <c r="A16">
        <v>15</v>
      </c>
      <c r="B16">
        <v>1</v>
      </c>
      <c r="C16">
        <v>195</v>
      </c>
      <c r="D16">
        <v>100</v>
      </c>
      <c r="E16">
        <f t="shared" si="0"/>
        <v>21.416666666666657</v>
      </c>
      <c r="F16">
        <f t="shared" si="0"/>
        <v>25.916666666666671</v>
      </c>
      <c r="G16">
        <f t="shared" si="1"/>
        <v>1.8300881459668044</v>
      </c>
      <c r="H16">
        <f t="shared" si="1"/>
        <v>1.6102706826128454</v>
      </c>
      <c r="I16">
        <f t="shared" si="2"/>
        <v>2.9469372880476428</v>
      </c>
      <c r="J16">
        <f t="shared" si="3"/>
        <v>95.238948012245615</v>
      </c>
      <c r="K16">
        <f t="shared" si="4"/>
        <v>4.7610519877543851</v>
      </c>
      <c r="N16" s="4" t="s">
        <v>41</v>
      </c>
      <c r="O16" s="4">
        <v>0.59682320537289346</v>
      </c>
    </row>
    <row r="17" spans="1:22" x14ac:dyDescent="0.25">
      <c r="A17">
        <v>16</v>
      </c>
      <c r="B17">
        <v>1</v>
      </c>
      <c r="C17">
        <v>182</v>
      </c>
      <c r="D17">
        <v>87</v>
      </c>
      <c r="E17">
        <f t="shared" si="0"/>
        <v>8.4166666666666572</v>
      </c>
      <c r="F17">
        <f t="shared" si="0"/>
        <v>12.916666666666671</v>
      </c>
      <c r="G17">
        <f t="shared" si="1"/>
        <v>0.71921752039940512</v>
      </c>
      <c r="H17">
        <f t="shared" si="1"/>
        <v>0.8025464816880743</v>
      </c>
      <c r="I17">
        <f t="shared" si="2"/>
        <v>0.5772054905649634</v>
      </c>
      <c r="J17">
        <f t="shared" si="3"/>
        <v>84.818457314545967</v>
      </c>
      <c r="K17">
        <f t="shared" si="4"/>
        <v>2.1815426854540334</v>
      </c>
      <c r="N17" s="4" t="s">
        <v>42</v>
      </c>
      <c r="O17" s="4">
        <v>0.55842541540840718</v>
      </c>
    </row>
    <row r="18" spans="1:22" x14ac:dyDescent="0.25">
      <c r="A18">
        <v>17</v>
      </c>
      <c r="B18">
        <v>1</v>
      </c>
      <c r="C18">
        <v>178</v>
      </c>
      <c r="D18">
        <v>73</v>
      </c>
      <c r="E18">
        <f t="shared" si="0"/>
        <v>4.4166666666666572</v>
      </c>
      <c r="F18">
        <f t="shared" si="0"/>
        <v>-1.0833333333333286</v>
      </c>
      <c r="G18">
        <f t="shared" si="1"/>
        <v>0.37741117407097458</v>
      </c>
      <c r="H18">
        <f t="shared" si="1"/>
        <v>-6.7310350077063971E-2</v>
      </c>
      <c r="I18">
        <f t="shared" si="2"/>
        <v>-2.5403678249713027E-2</v>
      </c>
      <c r="J18">
        <f t="shared" si="3"/>
        <v>81.612152484484554</v>
      </c>
      <c r="K18">
        <f t="shared" si="4"/>
        <v>-8.6121524844845538</v>
      </c>
      <c r="N18" s="4" t="s">
        <v>43</v>
      </c>
      <c r="O18" s="4">
        <v>10.695037002665043</v>
      </c>
    </row>
    <row r="19" spans="1:22" ht="15.75" thickBot="1" x14ac:dyDescent="0.3">
      <c r="A19">
        <v>18</v>
      </c>
      <c r="B19">
        <v>2</v>
      </c>
      <c r="C19">
        <v>165</v>
      </c>
      <c r="D19">
        <v>57</v>
      </c>
      <c r="E19">
        <f t="shared" si="0"/>
        <v>-8.5833333333333428</v>
      </c>
      <c r="F19">
        <f t="shared" si="0"/>
        <v>-17.083333333333329</v>
      </c>
      <c r="G19">
        <f t="shared" si="1"/>
        <v>-0.73345945149642466</v>
      </c>
      <c r="H19">
        <f t="shared" si="1"/>
        <v>-1.0614324435229363</v>
      </c>
      <c r="I19">
        <f t="shared" si="2"/>
        <v>0.77851765782684257</v>
      </c>
      <c r="J19">
        <f t="shared" si="3"/>
        <v>62.489314898405823</v>
      </c>
      <c r="K19">
        <f t="shared" si="4"/>
        <v>-5.4893148984058229</v>
      </c>
      <c r="N19" s="5" t="s">
        <v>44</v>
      </c>
      <c r="O19" s="5">
        <v>24</v>
      </c>
    </row>
    <row r="20" spans="1:22" x14ac:dyDescent="0.25">
      <c r="A20">
        <v>19</v>
      </c>
      <c r="B20">
        <v>2</v>
      </c>
      <c r="C20">
        <v>170</v>
      </c>
      <c r="D20">
        <v>62</v>
      </c>
      <c r="E20">
        <f t="shared" si="0"/>
        <v>-3.5833333333333428</v>
      </c>
      <c r="F20">
        <f t="shared" si="0"/>
        <v>-12.083333333333329</v>
      </c>
      <c r="G20">
        <f t="shared" si="1"/>
        <v>-0.30620151858588651</v>
      </c>
      <c r="H20">
        <f t="shared" si="1"/>
        <v>-0.75076928932110121</v>
      </c>
      <c r="I20">
        <f t="shared" si="2"/>
        <v>0.22988669649776797</v>
      </c>
      <c r="J20">
        <f t="shared" si="3"/>
        <v>66.497195935982617</v>
      </c>
      <c r="K20">
        <f t="shared" si="4"/>
        <v>-4.4971959359826172</v>
      </c>
    </row>
    <row r="21" spans="1:22" ht="15.75" thickBot="1" x14ac:dyDescent="0.3">
      <c r="A21">
        <v>20</v>
      </c>
      <c r="B21">
        <v>1</v>
      </c>
      <c r="C21">
        <v>180</v>
      </c>
      <c r="D21">
        <v>73</v>
      </c>
      <c r="E21">
        <f t="shared" si="0"/>
        <v>6.4166666666666572</v>
      </c>
      <c r="F21">
        <f t="shared" si="0"/>
        <v>-1.0833333333333286</v>
      </c>
      <c r="G21">
        <f t="shared" si="1"/>
        <v>0.5483143472351899</v>
      </c>
      <c r="H21">
        <f t="shared" si="1"/>
        <v>-6.7310350077063971E-2</v>
      </c>
      <c r="I21">
        <f t="shared" si="2"/>
        <v>-3.6907230664677444E-2</v>
      </c>
      <c r="J21">
        <f>$O$4+$O$5*C21+$O$6*B21</f>
        <v>83.21530489951526</v>
      </c>
      <c r="K21">
        <f t="shared" si="4"/>
        <v>-10.21530489951526</v>
      </c>
      <c r="N21" t="s">
        <v>45</v>
      </c>
    </row>
    <row r="22" spans="1:22" x14ac:dyDescent="0.25">
      <c r="A22">
        <v>21</v>
      </c>
      <c r="B22">
        <v>1</v>
      </c>
      <c r="C22">
        <v>170</v>
      </c>
      <c r="D22">
        <v>90</v>
      </c>
      <c r="E22">
        <f t="shared" si="0"/>
        <v>-3.5833333333333428</v>
      </c>
      <c r="F22">
        <f t="shared" si="0"/>
        <v>15.916666666666671</v>
      </c>
      <c r="G22">
        <f t="shared" si="1"/>
        <v>-0.30620151858588651</v>
      </c>
      <c r="H22">
        <f t="shared" si="1"/>
        <v>0.98894437420917536</v>
      </c>
      <c r="I22">
        <f t="shared" si="2"/>
        <v>-0.30281626917981869</v>
      </c>
      <c r="J22">
        <f t="shared" si="3"/>
        <v>75.1995428243617</v>
      </c>
      <c r="K22">
        <f t="shared" si="4"/>
        <v>14.8004571756383</v>
      </c>
      <c r="N22" s="6"/>
      <c r="O22" s="6" t="s">
        <v>50</v>
      </c>
      <c r="P22" s="6" t="s">
        <v>37</v>
      </c>
      <c r="Q22" s="6" t="s">
        <v>51</v>
      </c>
      <c r="R22" s="6" t="s">
        <v>52</v>
      </c>
      <c r="S22" s="6" t="s">
        <v>53</v>
      </c>
    </row>
    <row r="23" spans="1:22" x14ac:dyDescent="0.25">
      <c r="A23">
        <v>22</v>
      </c>
      <c r="B23">
        <v>2</v>
      </c>
      <c r="C23">
        <v>166</v>
      </c>
      <c r="D23">
        <v>66</v>
      </c>
      <c r="E23">
        <f t="shared" si="0"/>
        <v>-7.5833333333333428</v>
      </c>
      <c r="F23">
        <f t="shared" si="0"/>
        <v>-8.0833333333333286</v>
      </c>
      <c r="G23">
        <f t="shared" si="1"/>
        <v>-0.64800786491431706</v>
      </c>
      <c r="H23">
        <f t="shared" si="1"/>
        <v>-0.50223876595963313</v>
      </c>
      <c r="I23">
        <f t="shared" si="2"/>
        <v>0.32545467040670323</v>
      </c>
      <c r="J23">
        <f t="shared" si="3"/>
        <v>63.290891105921176</v>
      </c>
      <c r="K23">
        <f t="shared" si="4"/>
        <v>2.7091088940788239</v>
      </c>
      <c r="N23" s="4" t="s">
        <v>46</v>
      </c>
      <c r="O23" s="4">
        <v>2</v>
      </c>
      <c r="P23" s="4">
        <v>3555.7731870774705</v>
      </c>
      <c r="Q23" s="4">
        <v>1777.8865935387353</v>
      </c>
      <c r="R23" s="4">
        <v>15.543165529185094</v>
      </c>
      <c r="S23" s="4">
        <v>7.2061457450273977E-5</v>
      </c>
    </row>
    <row r="24" spans="1:22" x14ac:dyDescent="0.25">
      <c r="A24">
        <v>23</v>
      </c>
      <c r="B24">
        <v>2</v>
      </c>
      <c r="C24">
        <v>166</v>
      </c>
      <c r="D24">
        <v>67</v>
      </c>
      <c r="E24">
        <f t="shared" si="0"/>
        <v>-7.5833333333333428</v>
      </c>
      <c r="F24">
        <f t="shared" si="0"/>
        <v>-7.0833333333333286</v>
      </c>
      <c r="G24">
        <f t="shared" si="1"/>
        <v>-0.64800786491431706</v>
      </c>
      <c r="H24">
        <f t="shared" si="1"/>
        <v>-0.44010613511926611</v>
      </c>
      <c r="I24">
        <f t="shared" si="2"/>
        <v>0.28519223695432755</v>
      </c>
      <c r="J24">
        <f t="shared" si="3"/>
        <v>63.290891105921176</v>
      </c>
      <c r="K24">
        <f t="shared" si="4"/>
        <v>3.7091088940788239</v>
      </c>
      <c r="N24" s="4" t="s">
        <v>47</v>
      </c>
      <c r="O24" s="4">
        <v>21</v>
      </c>
      <c r="P24" s="4">
        <v>2402.0601462558634</v>
      </c>
      <c r="Q24" s="4">
        <v>114.38381648837445</v>
      </c>
      <c r="R24" s="4"/>
      <c r="S24" s="4"/>
    </row>
    <row r="25" spans="1:22" ht="15.75" thickBot="1" x14ac:dyDescent="0.3">
      <c r="A25">
        <v>24</v>
      </c>
      <c r="B25">
        <v>1</v>
      </c>
      <c r="C25">
        <v>155</v>
      </c>
      <c r="D25">
        <v>80</v>
      </c>
      <c r="E25">
        <f t="shared" si="0"/>
        <v>-18.583333333333343</v>
      </c>
      <c r="F25">
        <f t="shared" si="0"/>
        <v>5.9166666666666714</v>
      </c>
      <c r="G25">
        <f t="shared" si="1"/>
        <v>-1.5879753173175011</v>
      </c>
      <c r="H25">
        <f t="shared" si="1"/>
        <v>0.36761806580550516</v>
      </c>
      <c r="I25">
        <f t="shared" si="2"/>
        <v>-0.58376841469914309</v>
      </c>
      <c r="J25">
        <f t="shared" si="3"/>
        <v>63.175899711631345</v>
      </c>
      <c r="K25">
        <f t="shared" si="4"/>
        <v>16.824100288368655</v>
      </c>
      <c r="N25" s="5" t="s">
        <v>48</v>
      </c>
      <c r="O25" s="5">
        <v>23</v>
      </c>
      <c r="P25" s="5">
        <v>5957.8333333333339</v>
      </c>
      <c r="Q25" s="5"/>
      <c r="R25" s="5"/>
      <c r="S25" s="5"/>
    </row>
    <row r="26" spans="1:22" ht="15.75" thickBot="1" x14ac:dyDescent="0.3"/>
    <row r="27" spans="1:22" ht="18" x14ac:dyDescent="0.35">
      <c r="A27" t="s">
        <v>2</v>
      </c>
      <c r="C27">
        <f>SUM(C2:C25)/COUNT(C2:C25)</f>
        <v>173.58333333333334</v>
      </c>
      <c r="D27">
        <f>SUM(D2:D25)/COUNT(D2:D25)</f>
        <v>74.083333333333329</v>
      </c>
      <c r="F27" t="s">
        <v>23</v>
      </c>
      <c r="G27">
        <f>PEARSON(C2:C25,B2:B25)</f>
        <v>-0.56510387164486464</v>
      </c>
      <c r="H27" t="s">
        <v>12</v>
      </c>
      <c r="I27">
        <f>SUM(I2:I25)/23</f>
        <v>0.73842033946626418</v>
      </c>
      <c r="N27" s="6"/>
      <c r="O27" s="6" t="s">
        <v>54</v>
      </c>
      <c r="P27" s="6" t="s">
        <v>43</v>
      </c>
      <c r="Q27" s="6" t="s">
        <v>55</v>
      </c>
      <c r="R27" s="6" t="s">
        <v>56</v>
      </c>
      <c r="S27" s="6" t="s">
        <v>57</v>
      </c>
      <c r="T27" s="6" t="s">
        <v>58</v>
      </c>
      <c r="U27" s="6" t="s">
        <v>59</v>
      </c>
      <c r="V27" s="6" t="s">
        <v>60</v>
      </c>
    </row>
    <row r="28" spans="1:22" ht="18" x14ac:dyDescent="0.35">
      <c r="A28" t="s">
        <v>7</v>
      </c>
      <c r="C28">
        <f>SUMSQ(E2:E25)/23</f>
        <v>136.94927536231887</v>
      </c>
      <c r="D28">
        <f>SUMSQ(F2:F25)/23</f>
        <v>259.036231884058</v>
      </c>
      <c r="F28" t="s">
        <v>24</v>
      </c>
      <c r="G28">
        <f>PEARSON(D2:D25,B2:B25)</f>
        <v>-0.60461747559416745</v>
      </c>
      <c r="H28" t="s">
        <v>13</v>
      </c>
      <c r="I28">
        <f>PEARSON(C2:C25,D2:D25)</f>
        <v>0.73842033946626429</v>
      </c>
      <c r="N28" s="4" t="s">
        <v>49</v>
      </c>
      <c r="O28" s="4">
        <v>-52.378653950278235</v>
      </c>
      <c r="P28" s="4">
        <v>44.980596797670486</v>
      </c>
      <c r="Q28" s="4">
        <v>-1.1644721875497857</v>
      </c>
      <c r="R28" s="4">
        <v>0.25729154035231394</v>
      </c>
      <c r="S28" s="4">
        <v>-145.92092579482733</v>
      </c>
      <c r="T28" s="4">
        <v>41.163617894270857</v>
      </c>
      <c r="U28" s="4">
        <v>-145.92092579482733</v>
      </c>
      <c r="V28" s="4">
        <v>41.163617894270857</v>
      </c>
    </row>
    <row r="29" spans="1:22" x14ac:dyDescent="0.25">
      <c r="A29" t="s">
        <v>8</v>
      </c>
      <c r="C29">
        <f>SQRT(C28)</f>
        <v>11.70253286098009</v>
      </c>
      <c r="D29">
        <f>SQRT(D28)</f>
        <v>16.094602569931883</v>
      </c>
      <c r="M29" s="1"/>
      <c r="N29" s="4" t="s">
        <v>1</v>
      </c>
      <c r="O29" s="4">
        <v>-8.7029805666273123</v>
      </c>
      <c r="P29" s="4">
        <v>5.3107461143343375</v>
      </c>
      <c r="Q29" s="4">
        <v>-1.6387491285145281</v>
      </c>
      <c r="R29" s="4">
        <v>0.11616227073324206</v>
      </c>
      <c r="S29" s="4">
        <v>-19.74728171183073</v>
      </c>
      <c r="T29" s="4">
        <v>2.3413205785761058</v>
      </c>
      <c r="U29" s="4">
        <v>-19.74728171183073</v>
      </c>
      <c r="V29" s="4">
        <v>2.3413205785761058</v>
      </c>
    </row>
    <row r="30" spans="1:22" ht="18" thickBot="1" x14ac:dyDescent="0.3">
      <c r="H30" t="s">
        <v>16</v>
      </c>
      <c r="I30">
        <f>I28*I28</f>
        <v>0.54526459773747293</v>
      </c>
      <c r="N30" s="5" t="s">
        <v>3</v>
      </c>
      <c r="O30" s="5">
        <v>0.8016543482089854</v>
      </c>
      <c r="P30" s="5">
        <v>0.2309798795727962</v>
      </c>
      <c r="Q30" s="5">
        <v>3.4706674438122822</v>
      </c>
      <c r="R30" s="5">
        <v>2.2849794865686147E-3</v>
      </c>
      <c r="S30" s="5">
        <v>0.32130539279586617</v>
      </c>
      <c r="T30" s="5">
        <v>1.2820033036221046</v>
      </c>
      <c r="U30" s="5">
        <v>0.32130539279586617</v>
      </c>
      <c r="V30" s="5">
        <v>1.2820033036221046</v>
      </c>
    </row>
    <row r="31" spans="1:22" x14ac:dyDescent="0.25">
      <c r="A31" t="s">
        <v>2</v>
      </c>
      <c r="C31">
        <f>AVERAGE(C2:C25)</f>
        <v>173.58333333333334</v>
      </c>
      <c r="D31">
        <f>AVERAGE(D2:D25)</f>
        <v>74.083333333333329</v>
      </c>
      <c r="H31" t="s">
        <v>14</v>
      </c>
      <c r="I31">
        <f>I28*SQRT(22/(1-I30))</f>
        <v>5.1361252725711228</v>
      </c>
    </row>
    <row r="32" spans="1:22" x14ac:dyDescent="0.25">
      <c r="A32" t="s">
        <v>8</v>
      </c>
      <c r="C32">
        <f>STDEV(C2:C25)</f>
        <v>11.70253286098009</v>
      </c>
      <c r="D32">
        <f>STDEV(D2:D25)</f>
        <v>16.094602569931897</v>
      </c>
      <c r="H32" t="s">
        <v>15</v>
      </c>
      <c r="I32">
        <v>22</v>
      </c>
    </row>
    <row r="34" spans="8:9" x14ac:dyDescent="0.25">
      <c r="H34" t="s">
        <v>22</v>
      </c>
      <c r="I34">
        <f>_xlfn.T.DIST(I31,I32,FALSE)</f>
        <v>4.5730127285264459E-5</v>
      </c>
    </row>
    <row r="35" spans="8:9" x14ac:dyDescent="0.25">
      <c r="I35" s="3">
        <v>4.5730127285264459E-5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7" sqref="K27"/>
    </sheetView>
  </sheetViews>
  <sheetFormatPr defaultRowHeight="15" x14ac:dyDescent="0.25"/>
  <cols>
    <col min="1" max="1" width="7.5703125" bestFit="1" customWidth="1"/>
    <col min="2" max="2" width="4.140625" bestFit="1" customWidth="1"/>
    <col min="4" max="4" width="12.85546875" bestFit="1" customWidth="1"/>
    <col min="9" max="9" width="12" bestFit="1" customWidth="1"/>
  </cols>
  <sheetData>
    <row r="1" spans="1:12" ht="18" x14ac:dyDescent="0.3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9</v>
      </c>
      <c r="H1" t="s">
        <v>10</v>
      </c>
      <c r="I1" t="s">
        <v>11</v>
      </c>
      <c r="K1" t="s">
        <v>61</v>
      </c>
      <c r="L1" t="s">
        <v>62</v>
      </c>
    </row>
    <row r="2" spans="1:12" x14ac:dyDescent="0.25">
      <c r="A2">
        <v>1</v>
      </c>
      <c r="B2">
        <v>1</v>
      </c>
      <c r="C2">
        <v>174</v>
      </c>
      <c r="D2">
        <v>82</v>
      </c>
      <c r="E2">
        <f t="shared" ref="E2:F25" si="0">C2-C$27</f>
        <v>0.41666666666665719</v>
      </c>
      <c r="F2">
        <f t="shared" si="0"/>
        <v>7.9166666666666714</v>
      </c>
      <c r="G2">
        <f t="shared" ref="G2:H25" si="1">E2/C$29</f>
        <v>3.5604827742544039E-2</v>
      </c>
      <c r="H2">
        <f t="shared" si="1"/>
        <v>0.4918833274862392</v>
      </c>
      <c r="I2">
        <f>G2*H2</f>
        <v>1.7513421144576925E-2</v>
      </c>
      <c r="K2">
        <f>(B2=1)*D2</f>
        <v>82</v>
      </c>
    </row>
    <row r="3" spans="1:12" x14ac:dyDescent="0.25">
      <c r="A3">
        <v>2</v>
      </c>
      <c r="B3">
        <v>2</v>
      </c>
      <c r="C3">
        <v>168</v>
      </c>
      <c r="D3">
        <v>89</v>
      </c>
      <c r="E3">
        <f t="shared" si="0"/>
        <v>-5.5833333333333428</v>
      </c>
      <c r="F3">
        <f t="shared" si="0"/>
        <v>14.916666666666671</v>
      </c>
      <c r="G3">
        <f t="shared" si="1"/>
        <v>-0.47710469175010178</v>
      </c>
      <c r="H3">
        <f t="shared" si="1"/>
        <v>0.92681174336880834</v>
      </c>
      <c r="I3">
        <f t="shared" ref="I3:I25" si="2">G3*H3</f>
        <v>-0.44218623113034972</v>
      </c>
      <c r="L3">
        <f t="shared" ref="L3:L24" si="3">(B3=2)*D3</f>
        <v>89</v>
      </c>
    </row>
    <row r="4" spans="1:12" x14ac:dyDescent="0.25">
      <c r="A4">
        <v>3</v>
      </c>
      <c r="B4">
        <v>2</v>
      </c>
      <c r="C4">
        <v>170</v>
      </c>
      <c r="D4">
        <v>62</v>
      </c>
      <c r="E4">
        <f t="shared" si="0"/>
        <v>-3.5833333333333428</v>
      </c>
      <c r="F4">
        <f t="shared" si="0"/>
        <v>-12.083333333333329</v>
      </c>
      <c r="G4">
        <f t="shared" si="1"/>
        <v>-0.30620151858588651</v>
      </c>
      <c r="H4">
        <f t="shared" si="1"/>
        <v>-0.75076928932110121</v>
      </c>
      <c r="I4">
        <f t="shared" si="2"/>
        <v>0.22988669649776797</v>
      </c>
      <c r="L4">
        <f t="shared" si="3"/>
        <v>62</v>
      </c>
    </row>
    <row r="5" spans="1:12" x14ac:dyDescent="0.25">
      <c r="A5">
        <v>4</v>
      </c>
      <c r="B5">
        <v>1</v>
      </c>
      <c r="C5">
        <v>172</v>
      </c>
      <c r="D5">
        <v>65</v>
      </c>
      <c r="E5">
        <f t="shared" si="0"/>
        <v>-1.5833333333333428</v>
      </c>
      <c r="F5">
        <f t="shared" si="0"/>
        <v>-9.0833333333333286</v>
      </c>
      <c r="G5">
        <f t="shared" si="1"/>
        <v>-0.13529834542167124</v>
      </c>
      <c r="H5">
        <f t="shared" si="1"/>
        <v>-0.56437139680000015</v>
      </c>
      <c r="I5">
        <f t="shared" si="2"/>
        <v>7.6358516190357509E-2</v>
      </c>
      <c r="K5">
        <f t="shared" ref="K5:K25" si="4">(B5=1)*D5</f>
        <v>65</v>
      </c>
    </row>
    <row r="6" spans="1:12" x14ac:dyDescent="0.25">
      <c r="A6">
        <v>5</v>
      </c>
      <c r="B6">
        <v>2</v>
      </c>
      <c r="C6">
        <v>168</v>
      </c>
      <c r="D6">
        <v>63</v>
      </c>
      <c r="E6">
        <f t="shared" si="0"/>
        <v>-5.5833333333333428</v>
      </c>
      <c r="F6">
        <f t="shared" si="0"/>
        <v>-11.083333333333329</v>
      </c>
      <c r="G6">
        <f t="shared" si="1"/>
        <v>-0.47710469175010178</v>
      </c>
      <c r="H6">
        <f t="shared" si="1"/>
        <v>-0.68863665848073419</v>
      </c>
      <c r="I6">
        <f t="shared" si="2"/>
        <v>0.32855178067227081</v>
      </c>
      <c r="L6">
        <f t="shared" si="3"/>
        <v>63</v>
      </c>
    </row>
    <row r="7" spans="1:12" x14ac:dyDescent="0.25">
      <c r="A7">
        <v>6</v>
      </c>
      <c r="B7">
        <v>1</v>
      </c>
      <c r="C7">
        <v>181</v>
      </c>
      <c r="D7">
        <v>92</v>
      </c>
      <c r="E7">
        <f t="shared" si="0"/>
        <v>7.4166666666666572</v>
      </c>
      <c r="F7">
        <f t="shared" si="0"/>
        <v>17.916666666666671</v>
      </c>
      <c r="G7">
        <f t="shared" si="1"/>
        <v>0.63376593381729751</v>
      </c>
      <c r="H7">
        <f t="shared" si="1"/>
        <v>1.1132096358899093</v>
      </c>
      <c r="I7">
        <f t="shared" si="2"/>
        <v>0.70551434442418215</v>
      </c>
      <c r="K7">
        <f t="shared" si="4"/>
        <v>92</v>
      </c>
    </row>
    <row r="8" spans="1:12" x14ac:dyDescent="0.25">
      <c r="A8">
        <v>7</v>
      </c>
      <c r="B8">
        <v>2</v>
      </c>
      <c r="C8">
        <v>166</v>
      </c>
      <c r="D8">
        <v>58</v>
      </c>
      <c r="E8">
        <f t="shared" si="0"/>
        <v>-7.5833333333333428</v>
      </c>
      <c r="F8">
        <f t="shared" si="0"/>
        <v>-16.083333333333329</v>
      </c>
      <c r="G8">
        <f t="shared" si="1"/>
        <v>-0.64800786491431706</v>
      </c>
      <c r="H8">
        <f t="shared" si="1"/>
        <v>-0.99929981268256929</v>
      </c>
      <c r="I8">
        <f t="shared" si="2"/>
        <v>0.64755413802570871</v>
      </c>
      <c r="L8">
        <f t="shared" si="3"/>
        <v>58</v>
      </c>
    </row>
    <row r="9" spans="1:12" x14ac:dyDescent="0.25">
      <c r="A9">
        <v>8</v>
      </c>
      <c r="B9">
        <v>1</v>
      </c>
      <c r="C9">
        <v>178</v>
      </c>
      <c r="D9">
        <v>65</v>
      </c>
      <c r="E9">
        <f t="shared" si="0"/>
        <v>4.4166666666666572</v>
      </c>
      <c r="F9">
        <f t="shared" si="0"/>
        <v>-9.0833333333333286</v>
      </c>
      <c r="G9">
        <f t="shared" si="1"/>
        <v>0.37741117407097458</v>
      </c>
      <c r="H9">
        <f t="shared" si="1"/>
        <v>-0.56437139680000015</v>
      </c>
      <c r="I9">
        <f t="shared" si="2"/>
        <v>-0.21300007147836392</v>
      </c>
      <c r="K9">
        <f t="shared" si="4"/>
        <v>65</v>
      </c>
    </row>
    <row r="10" spans="1:12" x14ac:dyDescent="0.25">
      <c r="A10">
        <v>9</v>
      </c>
      <c r="B10">
        <v>1</v>
      </c>
      <c r="C10">
        <v>170</v>
      </c>
      <c r="D10">
        <v>60</v>
      </c>
      <c r="E10">
        <f t="shared" si="0"/>
        <v>-3.5833333333333428</v>
      </c>
      <c r="F10">
        <f t="shared" si="0"/>
        <v>-14.083333333333329</v>
      </c>
      <c r="G10">
        <f t="shared" si="1"/>
        <v>-0.30620151858588651</v>
      </c>
      <c r="H10">
        <f t="shared" si="1"/>
        <v>-0.87503455100183525</v>
      </c>
      <c r="I10">
        <f t="shared" si="2"/>
        <v>0.26793690833188133</v>
      </c>
      <c r="K10">
        <f t="shared" si="4"/>
        <v>60</v>
      </c>
    </row>
    <row r="11" spans="1:12" x14ac:dyDescent="0.25">
      <c r="A11">
        <v>10</v>
      </c>
      <c r="B11">
        <v>2</v>
      </c>
      <c r="C11">
        <v>158</v>
      </c>
      <c r="D11">
        <v>52</v>
      </c>
      <c r="E11">
        <f t="shared" si="0"/>
        <v>-15.583333333333343</v>
      </c>
      <c r="F11">
        <f t="shared" si="0"/>
        <v>-22.083333333333329</v>
      </c>
      <c r="G11">
        <f t="shared" si="1"/>
        <v>-1.3316205575711781</v>
      </c>
      <c r="H11">
        <f t="shared" si="1"/>
        <v>-1.3720955977247713</v>
      </c>
      <c r="I11">
        <f t="shared" si="2"/>
        <v>1.8271107048832189</v>
      </c>
      <c r="L11">
        <f t="shared" si="3"/>
        <v>52</v>
      </c>
    </row>
    <row r="12" spans="1:12" x14ac:dyDescent="0.25">
      <c r="A12">
        <v>11</v>
      </c>
      <c r="B12">
        <v>1</v>
      </c>
      <c r="C12">
        <v>201</v>
      </c>
      <c r="D12">
        <v>98</v>
      </c>
      <c r="E12">
        <f t="shared" si="0"/>
        <v>27.416666666666657</v>
      </c>
      <c r="F12">
        <f t="shared" si="0"/>
        <v>23.916666666666671</v>
      </c>
      <c r="G12">
        <f t="shared" si="1"/>
        <v>2.3427976654594502</v>
      </c>
      <c r="H12">
        <f t="shared" si="1"/>
        <v>1.4860054209321114</v>
      </c>
      <c r="I12">
        <f t="shared" si="2"/>
        <v>3.4814100310198381</v>
      </c>
      <c r="K12">
        <f t="shared" si="4"/>
        <v>98</v>
      </c>
    </row>
    <row r="13" spans="1:12" x14ac:dyDescent="0.25">
      <c r="A13">
        <v>12</v>
      </c>
      <c r="B13">
        <v>1</v>
      </c>
      <c r="C13">
        <v>198</v>
      </c>
      <c r="D13">
        <v>112</v>
      </c>
      <c r="E13">
        <f t="shared" si="0"/>
        <v>24.416666666666657</v>
      </c>
      <c r="F13">
        <f t="shared" si="0"/>
        <v>37.916666666666671</v>
      </c>
      <c r="G13">
        <f t="shared" si="1"/>
        <v>2.0864429057131275</v>
      </c>
      <c r="H13">
        <f t="shared" si="1"/>
        <v>2.3558622526972499</v>
      </c>
      <c r="I13">
        <f t="shared" si="2"/>
        <v>4.9153720839775241</v>
      </c>
      <c r="K13">
        <f t="shared" si="4"/>
        <v>112</v>
      </c>
    </row>
    <row r="14" spans="1:12" x14ac:dyDescent="0.25">
      <c r="A14">
        <v>13</v>
      </c>
      <c r="B14">
        <v>2</v>
      </c>
      <c r="C14">
        <v>175</v>
      </c>
      <c r="D14">
        <v>65</v>
      </c>
      <c r="E14">
        <f t="shared" si="0"/>
        <v>1.4166666666666572</v>
      </c>
      <c r="F14">
        <f t="shared" si="0"/>
        <v>-9.0833333333333286</v>
      </c>
      <c r="G14">
        <f t="shared" si="1"/>
        <v>0.12105641432465168</v>
      </c>
      <c r="H14">
        <f t="shared" si="1"/>
        <v>-0.56437139680000015</v>
      </c>
      <c r="I14">
        <f t="shared" si="2"/>
        <v>-6.8320777644003211E-2</v>
      </c>
      <c r="L14">
        <f t="shared" si="3"/>
        <v>65</v>
      </c>
    </row>
    <row r="15" spans="1:12" x14ac:dyDescent="0.25">
      <c r="A15">
        <v>14</v>
      </c>
      <c r="B15">
        <v>2</v>
      </c>
      <c r="C15">
        <v>160</v>
      </c>
      <c r="D15">
        <v>60</v>
      </c>
      <c r="E15">
        <f t="shared" si="0"/>
        <v>-13.583333333333343</v>
      </c>
      <c r="F15">
        <f t="shared" si="0"/>
        <v>-14.083333333333329</v>
      </c>
      <c r="G15">
        <f t="shared" si="1"/>
        <v>-1.1607173844069629</v>
      </c>
      <c r="H15">
        <f t="shared" si="1"/>
        <v>-0.87503455100183525</v>
      </c>
      <c r="I15">
        <f t="shared" si="2"/>
        <v>1.0156678153045715</v>
      </c>
      <c r="L15">
        <f t="shared" si="3"/>
        <v>60</v>
      </c>
    </row>
    <row r="16" spans="1:12" x14ac:dyDescent="0.25">
      <c r="A16">
        <v>15</v>
      </c>
      <c r="B16">
        <v>1</v>
      </c>
      <c r="C16">
        <v>195</v>
      </c>
      <c r="D16">
        <v>100</v>
      </c>
      <c r="E16">
        <f t="shared" si="0"/>
        <v>21.416666666666657</v>
      </c>
      <c r="F16">
        <f t="shared" si="0"/>
        <v>25.916666666666671</v>
      </c>
      <c r="G16">
        <f t="shared" si="1"/>
        <v>1.8300881459668044</v>
      </c>
      <c r="H16">
        <f t="shared" si="1"/>
        <v>1.6102706826128454</v>
      </c>
      <c r="I16">
        <f t="shared" si="2"/>
        <v>2.9469372880476428</v>
      </c>
      <c r="K16">
        <f t="shared" si="4"/>
        <v>100</v>
      </c>
    </row>
    <row r="17" spans="1:12" x14ac:dyDescent="0.25">
      <c r="A17">
        <v>16</v>
      </c>
      <c r="B17">
        <v>1</v>
      </c>
      <c r="C17">
        <v>182</v>
      </c>
      <c r="D17">
        <v>87</v>
      </c>
      <c r="E17">
        <f t="shared" si="0"/>
        <v>8.4166666666666572</v>
      </c>
      <c r="F17">
        <f t="shared" si="0"/>
        <v>12.916666666666671</v>
      </c>
      <c r="G17">
        <f t="shared" si="1"/>
        <v>0.71921752039940512</v>
      </c>
      <c r="H17">
        <f t="shared" si="1"/>
        <v>0.8025464816880743</v>
      </c>
      <c r="I17">
        <f t="shared" si="2"/>
        <v>0.5772054905649634</v>
      </c>
      <c r="K17">
        <f t="shared" si="4"/>
        <v>87</v>
      </c>
    </row>
    <row r="18" spans="1:12" x14ac:dyDescent="0.25">
      <c r="A18">
        <v>17</v>
      </c>
      <c r="B18">
        <v>1</v>
      </c>
      <c r="C18">
        <v>178</v>
      </c>
      <c r="D18">
        <v>73</v>
      </c>
      <c r="E18">
        <f t="shared" si="0"/>
        <v>4.4166666666666572</v>
      </c>
      <c r="F18">
        <f t="shared" si="0"/>
        <v>-1.0833333333333286</v>
      </c>
      <c r="G18">
        <f t="shared" si="1"/>
        <v>0.37741117407097458</v>
      </c>
      <c r="H18">
        <f t="shared" si="1"/>
        <v>-6.7310350077063971E-2</v>
      </c>
      <c r="I18">
        <f t="shared" si="2"/>
        <v>-2.5403678249713027E-2</v>
      </c>
      <c r="K18">
        <f t="shared" si="4"/>
        <v>73</v>
      </c>
    </row>
    <row r="19" spans="1:12" x14ac:dyDescent="0.25">
      <c r="A19">
        <v>18</v>
      </c>
      <c r="B19">
        <v>2</v>
      </c>
      <c r="C19">
        <v>165</v>
      </c>
      <c r="D19">
        <v>57</v>
      </c>
      <c r="E19">
        <f t="shared" si="0"/>
        <v>-8.5833333333333428</v>
      </c>
      <c r="F19">
        <f t="shared" si="0"/>
        <v>-17.083333333333329</v>
      </c>
      <c r="G19">
        <f t="shared" si="1"/>
        <v>-0.73345945149642466</v>
      </c>
      <c r="H19">
        <f t="shared" si="1"/>
        <v>-1.0614324435229363</v>
      </c>
      <c r="I19">
        <f t="shared" si="2"/>
        <v>0.77851765782684257</v>
      </c>
      <c r="L19">
        <f t="shared" si="3"/>
        <v>57</v>
      </c>
    </row>
    <row r="20" spans="1:12" x14ac:dyDescent="0.25">
      <c r="A20">
        <v>19</v>
      </c>
      <c r="B20">
        <v>2</v>
      </c>
      <c r="C20">
        <v>170</v>
      </c>
      <c r="D20">
        <v>62</v>
      </c>
      <c r="E20">
        <f t="shared" si="0"/>
        <v>-3.5833333333333428</v>
      </c>
      <c r="F20">
        <f t="shared" si="0"/>
        <v>-12.083333333333329</v>
      </c>
      <c r="G20">
        <f t="shared" si="1"/>
        <v>-0.30620151858588651</v>
      </c>
      <c r="H20">
        <f t="shared" si="1"/>
        <v>-0.75076928932110121</v>
      </c>
      <c r="I20">
        <f t="shared" si="2"/>
        <v>0.22988669649776797</v>
      </c>
      <c r="L20">
        <f t="shared" si="3"/>
        <v>62</v>
      </c>
    </row>
    <row r="21" spans="1:12" x14ac:dyDescent="0.25">
      <c r="A21">
        <v>20</v>
      </c>
      <c r="B21">
        <v>1</v>
      </c>
      <c r="C21">
        <v>180</v>
      </c>
      <c r="D21">
        <v>73</v>
      </c>
      <c r="E21">
        <f t="shared" si="0"/>
        <v>6.4166666666666572</v>
      </c>
      <c r="F21">
        <f t="shared" si="0"/>
        <v>-1.0833333333333286</v>
      </c>
      <c r="G21">
        <f t="shared" si="1"/>
        <v>0.5483143472351899</v>
      </c>
      <c r="H21">
        <f t="shared" si="1"/>
        <v>-6.7310350077063971E-2</v>
      </c>
      <c r="I21">
        <f t="shared" si="2"/>
        <v>-3.6907230664677444E-2</v>
      </c>
      <c r="K21">
        <f t="shared" si="4"/>
        <v>73</v>
      </c>
    </row>
    <row r="22" spans="1:12" x14ac:dyDescent="0.25">
      <c r="A22">
        <v>21</v>
      </c>
      <c r="B22">
        <v>1</v>
      </c>
      <c r="C22">
        <v>170</v>
      </c>
      <c r="D22">
        <v>90</v>
      </c>
      <c r="E22">
        <f t="shared" si="0"/>
        <v>-3.5833333333333428</v>
      </c>
      <c r="F22">
        <f t="shared" si="0"/>
        <v>15.916666666666671</v>
      </c>
      <c r="G22">
        <f t="shared" si="1"/>
        <v>-0.30620151858588651</v>
      </c>
      <c r="H22">
        <f t="shared" si="1"/>
        <v>0.98894437420917536</v>
      </c>
      <c r="I22">
        <f t="shared" si="2"/>
        <v>-0.30281626917981869</v>
      </c>
      <c r="K22">
        <f t="shared" si="4"/>
        <v>90</v>
      </c>
    </row>
    <row r="23" spans="1:12" x14ac:dyDescent="0.25">
      <c r="A23">
        <v>22</v>
      </c>
      <c r="B23">
        <v>2</v>
      </c>
      <c r="C23">
        <v>166</v>
      </c>
      <c r="D23">
        <v>66</v>
      </c>
      <c r="E23">
        <f t="shared" si="0"/>
        <v>-7.5833333333333428</v>
      </c>
      <c r="F23">
        <f t="shared" si="0"/>
        <v>-8.0833333333333286</v>
      </c>
      <c r="G23">
        <f t="shared" si="1"/>
        <v>-0.64800786491431706</v>
      </c>
      <c r="H23">
        <f t="shared" si="1"/>
        <v>-0.50223876595963313</v>
      </c>
      <c r="I23">
        <f t="shared" si="2"/>
        <v>0.32545467040670323</v>
      </c>
      <c r="L23">
        <f t="shared" si="3"/>
        <v>66</v>
      </c>
    </row>
    <row r="24" spans="1:12" x14ac:dyDescent="0.25">
      <c r="A24">
        <v>23</v>
      </c>
      <c r="B24">
        <v>2</v>
      </c>
      <c r="C24">
        <v>166</v>
      </c>
      <c r="D24">
        <v>67</v>
      </c>
      <c r="E24">
        <f t="shared" si="0"/>
        <v>-7.5833333333333428</v>
      </c>
      <c r="F24">
        <f t="shared" si="0"/>
        <v>-7.0833333333333286</v>
      </c>
      <c r="G24">
        <f t="shared" si="1"/>
        <v>-0.64800786491431706</v>
      </c>
      <c r="H24">
        <f t="shared" si="1"/>
        <v>-0.44010613511926611</v>
      </c>
      <c r="I24">
        <f t="shared" si="2"/>
        <v>0.28519223695432755</v>
      </c>
      <c r="L24">
        <f t="shared" si="3"/>
        <v>67</v>
      </c>
    </row>
    <row r="25" spans="1:12" x14ac:dyDescent="0.25">
      <c r="A25">
        <v>24</v>
      </c>
      <c r="B25">
        <v>1</v>
      </c>
      <c r="C25">
        <v>155</v>
      </c>
      <c r="D25">
        <v>80</v>
      </c>
      <c r="E25">
        <f t="shared" si="0"/>
        <v>-18.583333333333343</v>
      </c>
      <c r="F25">
        <f t="shared" si="0"/>
        <v>5.9166666666666714</v>
      </c>
      <c r="G25">
        <f t="shared" si="1"/>
        <v>-1.5879753173175011</v>
      </c>
      <c r="H25">
        <f t="shared" si="1"/>
        <v>0.36761806580550516</v>
      </c>
      <c r="I25">
        <f t="shared" si="2"/>
        <v>-0.58376841469914309</v>
      </c>
      <c r="K25">
        <f t="shared" si="4"/>
        <v>80</v>
      </c>
    </row>
    <row r="27" spans="1:12" ht="18" x14ac:dyDescent="0.35">
      <c r="A27" t="s">
        <v>2</v>
      </c>
      <c r="C27">
        <f>SUM(C2:C25)/COUNT(C2:C25)</f>
        <v>173.58333333333334</v>
      </c>
      <c r="D27">
        <f>SUM(D2:D25)/COUNT(D2:D25)</f>
        <v>74.083333333333329</v>
      </c>
      <c r="F27" t="s">
        <v>23</v>
      </c>
      <c r="G27">
        <f>PEARSON(C2:C25,B2:B25)</f>
        <v>-0.56510387164486464</v>
      </c>
      <c r="H27" t="s">
        <v>12</v>
      </c>
      <c r="I27">
        <f>SUM(I2:I25)/23</f>
        <v>0.73842033946626418</v>
      </c>
      <c r="K27">
        <f>AVERAGE(K2:K25)</f>
        <v>82.84615384615384</v>
      </c>
      <c r="L27">
        <f>AVERAGE(L2:L25)</f>
        <v>63.727272727272727</v>
      </c>
    </row>
    <row r="28" spans="1:12" ht="18" x14ac:dyDescent="0.35">
      <c r="A28" t="s">
        <v>7</v>
      </c>
      <c r="C28">
        <f>SUMSQ(E2:E25)/23</f>
        <v>136.94927536231887</v>
      </c>
      <c r="D28">
        <f>SUMSQ(F2:F25)/23</f>
        <v>259.036231884058</v>
      </c>
      <c r="F28" t="s">
        <v>24</v>
      </c>
      <c r="G28">
        <f>PEARSON(D2:D25,B2:B25)</f>
        <v>-0.60461747559416745</v>
      </c>
      <c r="H28" t="s">
        <v>13</v>
      </c>
      <c r="I28">
        <f>PEARSON(C2:C25,D2:D25)</f>
        <v>0.73842033946626429</v>
      </c>
    </row>
    <row r="29" spans="1:12" x14ac:dyDescent="0.25">
      <c r="A29" t="s">
        <v>8</v>
      </c>
      <c r="C29">
        <f>SQRT(C28)</f>
        <v>11.70253286098009</v>
      </c>
      <c r="D29">
        <f>SQRT(D28)</f>
        <v>16.094602569931883</v>
      </c>
    </row>
    <row r="30" spans="1:12" ht="17.25" x14ac:dyDescent="0.25">
      <c r="H30" t="s">
        <v>16</v>
      </c>
      <c r="I30">
        <f>I28*I28</f>
        <v>0.54526459773747293</v>
      </c>
    </row>
    <row r="31" spans="1:12" x14ac:dyDescent="0.25">
      <c r="A31" t="s">
        <v>2</v>
      </c>
      <c r="C31">
        <f>AVERAGE(C2:C25)</f>
        <v>173.58333333333334</v>
      </c>
      <c r="D31">
        <f>AVERAGE(D2:D25)</f>
        <v>74.083333333333329</v>
      </c>
      <c r="H31" t="s">
        <v>14</v>
      </c>
      <c r="I31">
        <f>I28*SQRT(22/(1-I30))</f>
        <v>5.1361252725711228</v>
      </c>
    </row>
    <row r="32" spans="1:12" x14ac:dyDescent="0.25">
      <c r="A32" t="s">
        <v>8</v>
      </c>
      <c r="C32">
        <f>STDEV(C2:C25)</f>
        <v>11.70253286098009</v>
      </c>
      <c r="D32">
        <f>STDEV(D2:D25)</f>
        <v>16.094602569931897</v>
      </c>
      <c r="H32" t="s">
        <v>15</v>
      </c>
      <c r="I32">
        <v>22</v>
      </c>
    </row>
    <row r="34" spans="8:9" x14ac:dyDescent="0.25">
      <c r="H34" t="s">
        <v>22</v>
      </c>
      <c r="I34">
        <f>_xlfn.T.DIST(I31,I32,FALSE)</f>
        <v>4.5730127285264459E-5</v>
      </c>
    </row>
    <row r="35" spans="8:9" x14ac:dyDescent="0.25">
      <c r="I35" s="3">
        <v>4.5730127285264459E-5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18"/>
  <sheetViews>
    <sheetView workbookViewId="0">
      <selection activeCell="L21" sqref="L21"/>
    </sheetView>
  </sheetViews>
  <sheetFormatPr defaultRowHeight="15" x14ac:dyDescent="0.25"/>
  <cols>
    <col min="7" max="7" width="9.7109375" bestFit="1" customWidth="1"/>
  </cols>
  <sheetData>
    <row r="1" spans="5:12" x14ac:dyDescent="0.25">
      <c r="E1" t="s">
        <v>68</v>
      </c>
    </row>
    <row r="2" spans="5:12" ht="15.75" thickBot="1" x14ac:dyDescent="0.3"/>
    <row r="3" spans="5:12" ht="15.75" thickBot="1" x14ac:dyDescent="0.3">
      <c r="E3" s="8" t="s">
        <v>63</v>
      </c>
      <c r="F3" s="1" t="s">
        <v>66</v>
      </c>
      <c r="J3" t="s">
        <v>74</v>
      </c>
      <c r="K3" t="s">
        <v>76</v>
      </c>
    </row>
    <row r="4" spans="5:12" ht="15.75" thickBot="1" x14ac:dyDescent="0.3">
      <c r="G4" s="8" t="s">
        <v>64</v>
      </c>
      <c r="H4" t="s">
        <v>65</v>
      </c>
      <c r="J4" t="s">
        <v>75</v>
      </c>
      <c r="K4" t="s">
        <v>77</v>
      </c>
    </row>
    <row r="5" spans="5:12" ht="15.75" thickBot="1" x14ac:dyDescent="0.3">
      <c r="E5" s="8" t="s">
        <v>1</v>
      </c>
      <c r="F5" s="1" t="s">
        <v>67</v>
      </c>
      <c r="K5" t="s">
        <v>78</v>
      </c>
    </row>
    <row r="7" spans="5:12" x14ac:dyDescent="0.25">
      <c r="E7" t="s">
        <v>69</v>
      </c>
    </row>
    <row r="9" spans="5:12" ht="15.75" thickBot="1" x14ac:dyDescent="0.3">
      <c r="H9" t="s">
        <v>79</v>
      </c>
    </row>
    <row r="10" spans="5:12" ht="15.75" thickBot="1" x14ac:dyDescent="0.3">
      <c r="F10" t="s">
        <v>66</v>
      </c>
      <c r="G10" s="8" t="s">
        <v>63</v>
      </c>
      <c r="H10" t="s">
        <v>70</v>
      </c>
      <c r="J10" t="s">
        <v>81</v>
      </c>
      <c r="K10" t="s">
        <v>82</v>
      </c>
    </row>
    <row r="11" spans="5:12" ht="15.75" thickBot="1" x14ac:dyDescent="0.3">
      <c r="E11" s="8" t="s">
        <v>1</v>
      </c>
      <c r="I11" t="s">
        <v>85</v>
      </c>
      <c r="K11" t="s">
        <v>83</v>
      </c>
    </row>
    <row r="12" spans="5:12" ht="15.75" thickBot="1" x14ac:dyDescent="0.3">
      <c r="F12" t="s">
        <v>67</v>
      </c>
      <c r="G12" s="8" t="s">
        <v>64</v>
      </c>
      <c r="H12" t="s">
        <v>71</v>
      </c>
      <c r="K12" t="s">
        <v>84</v>
      </c>
    </row>
    <row r="13" spans="5:12" x14ac:dyDescent="0.25">
      <c r="H13" t="s">
        <v>80</v>
      </c>
    </row>
    <row r="14" spans="5:12" x14ac:dyDescent="0.25">
      <c r="E14" t="s">
        <v>72</v>
      </c>
      <c r="K14" t="s">
        <v>86</v>
      </c>
    </row>
    <row r="15" spans="5:12" x14ac:dyDescent="0.25">
      <c r="E15" t="s">
        <v>73</v>
      </c>
    </row>
    <row r="16" spans="5:12" x14ac:dyDescent="0.25">
      <c r="L16" t="s">
        <v>88</v>
      </c>
    </row>
    <row r="17" spans="11:12" x14ac:dyDescent="0.25">
      <c r="K17" t="s">
        <v>87</v>
      </c>
      <c r="L17" s="2" t="s">
        <v>90</v>
      </c>
    </row>
    <row r="18" spans="11:12" x14ac:dyDescent="0.25">
      <c r="L18" t="s">
        <v>89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P30" sqref="P30"/>
    </sheetView>
  </sheetViews>
  <sheetFormatPr defaultRowHeight="15" x14ac:dyDescent="0.25"/>
  <cols>
    <col min="1" max="1" width="7.5703125" bestFit="1" customWidth="1"/>
    <col min="2" max="2" width="4.140625" bestFit="1" customWidth="1"/>
    <col min="4" max="4" width="12.85546875" bestFit="1" customWidth="1"/>
    <col min="9" max="9" width="12" bestFit="1" customWidth="1"/>
  </cols>
  <sheetData>
    <row r="1" spans="1:13" ht="18" x14ac:dyDescent="0.3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9</v>
      </c>
      <c r="H1" t="s">
        <v>10</v>
      </c>
      <c r="I1" t="s">
        <v>92</v>
      </c>
      <c r="J1" t="s">
        <v>93</v>
      </c>
      <c r="K1" t="s">
        <v>94</v>
      </c>
      <c r="L1" t="s">
        <v>95</v>
      </c>
      <c r="M1" t="s">
        <v>96</v>
      </c>
    </row>
    <row r="2" spans="1:13" x14ac:dyDescent="0.25">
      <c r="A2">
        <v>1</v>
      </c>
      <c r="B2">
        <v>1</v>
      </c>
      <c r="C2">
        <v>174</v>
      </c>
      <c r="D2">
        <v>82</v>
      </c>
      <c r="E2">
        <f t="shared" ref="E2:F25" si="0">C2-C$27</f>
        <v>0.41666666666665719</v>
      </c>
      <c r="F2">
        <f t="shared" si="0"/>
        <v>7.9166666666666714</v>
      </c>
      <c r="G2">
        <f t="shared" ref="G2:H25" si="1">E2/C$29</f>
        <v>3.5604827742544039E-2</v>
      </c>
      <c r="H2">
        <f t="shared" si="1"/>
        <v>0.4918833274862392</v>
      </c>
      <c r="I2">
        <f>(B2-AVERAGE($B$2:$B$25))/STDEV($B$2:$B$25)</f>
        <v>-0.90049843747639868</v>
      </c>
      <c r="J2">
        <f>I2*$G$27</f>
        <v>0.508875153428064</v>
      </c>
      <c r="K2">
        <f>G2-J2</f>
        <v>-0.47327032568551997</v>
      </c>
      <c r="L2">
        <f>I2*$G$28</f>
        <v>0.54445709204347237</v>
      </c>
      <c r="M2">
        <f>H2-L2</f>
        <v>-5.2573764557233171E-2</v>
      </c>
    </row>
    <row r="3" spans="1:13" x14ac:dyDescent="0.25">
      <c r="A3">
        <v>2</v>
      </c>
      <c r="B3">
        <v>2</v>
      </c>
      <c r="C3">
        <v>168</v>
      </c>
      <c r="D3">
        <v>89</v>
      </c>
      <c r="E3">
        <f t="shared" si="0"/>
        <v>-5.5833333333333428</v>
      </c>
      <c r="F3">
        <f t="shared" si="0"/>
        <v>14.916666666666671</v>
      </c>
      <c r="G3">
        <f t="shared" si="1"/>
        <v>-0.47710469175010178</v>
      </c>
      <c r="H3">
        <f t="shared" si="1"/>
        <v>0.92681174336880834</v>
      </c>
      <c r="I3">
        <f t="shared" ref="I3:I25" si="2">(B3-AVERAGE($B$2:$B$25))/STDEV($B$2:$B$25)</f>
        <v>1.0642254261084714</v>
      </c>
      <c r="J3">
        <f t="shared" ref="J3:J25" si="3">I3*$G$27</f>
        <v>-0.60139790859680298</v>
      </c>
      <c r="K3">
        <f t="shared" ref="K3:K25" si="4">G3-J3</f>
        <v>0.12429321684670119</v>
      </c>
      <c r="L3">
        <f t="shared" ref="L3:L25" si="5">I3*$G$28</f>
        <v>-0.6434492905968312</v>
      </c>
      <c r="M3">
        <f t="shared" ref="M3:M25" si="6">H3-L3</f>
        <v>1.5702610339656395</v>
      </c>
    </row>
    <row r="4" spans="1:13" x14ac:dyDescent="0.25">
      <c r="A4">
        <v>3</v>
      </c>
      <c r="B4">
        <v>2</v>
      </c>
      <c r="C4">
        <v>170</v>
      </c>
      <c r="D4">
        <v>62</v>
      </c>
      <c r="E4">
        <f t="shared" si="0"/>
        <v>-3.5833333333333428</v>
      </c>
      <c r="F4">
        <f t="shared" si="0"/>
        <v>-12.083333333333329</v>
      </c>
      <c r="G4">
        <f t="shared" si="1"/>
        <v>-0.30620151858588651</v>
      </c>
      <c r="H4">
        <f t="shared" si="1"/>
        <v>-0.75076928932110121</v>
      </c>
      <c r="I4">
        <f t="shared" si="2"/>
        <v>1.0642254261084714</v>
      </c>
      <c r="J4">
        <f t="shared" si="3"/>
        <v>-0.60139790859680298</v>
      </c>
      <c r="K4">
        <f t="shared" si="4"/>
        <v>0.29519639001091647</v>
      </c>
      <c r="L4">
        <f t="shared" si="5"/>
        <v>-0.6434492905968312</v>
      </c>
      <c r="M4">
        <f t="shared" si="6"/>
        <v>-0.10731999872427</v>
      </c>
    </row>
    <row r="5" spans="1:13" x14ac:dyDescent="0.25">
      <c r="A5">
        <v>4</v>
      </c>
      <c r="B5">
        <v>1</v>
      </c>
      <c r="C5">
        <v>172</v>
      </c>
      <c r="D5">
        <v>65</v>
      </c>
      <c r="E5">
        <f t="shared" si="0"/>
        <v>-1.5833333333333428</v>
      </c>
      <c r="F5">
        <f t="shared" si="0"/>
        <v>-9.0833333333333286</v>
      </c>
      <c r="G5">
        <f t="shared" si="1"/>
        <v>-0.13529834542167124</v>
      </c>
      <c r="H5">
        <f t="shared" si="1"/>
        <v>-0.56437139680000015</v>
      </c>
      <c r="I5">
        <f t="shared" si="2"/>
        <v>-0.90049843747639868</v>
      </c>
      <c r="J5">
        <f t="shared" si="3"/>
        <v>0.508875153428064</v>
      </c>
      <c r="K5">
        <f t="shared" si="4"/>
        <v>-0.64417349884973518</v>
      </c>
      <c r="L5">
        <f t="shared" si="5"/>
        <v>0.54445709204347237</v>
      </c>
      <c r="M5">
        <f t="shared" si="6"/>
        <v>-1.1088284888434725</v>
      </c>
    </row>
    <row r="6" spans="1:13" x14ac:dyDescent="0.25">
      <c r="A6">
        <v>5</v>
      </c>
      <c r="B6">
        <v>2</v>
      </c>
      <c r="C6">
        <v>168</v>
      </c>
      <c r="D6">
        <v>63</v>
      </c>
      <c r="E6">
        <f t="shared" si="0"/>
        <v>-5.5833333333333428</v>
      </c>
      <c r="F6">
        <f t="shared" si="0"/>
        <v>-11.083333333333329</v>
      </c>
      <c r="G6">
        <f t="shared" si="1"/>
        <v>-0.47710469175010178</v>
      </c>
      <c r="H6">
        <f t="shared" si="1"/>
        <v>-0.68863665848073419</v>
      </c>
      <c r="I6">
        <f t="shared" si="2"/>
        <v>1.0642254261084714</v>
      </c>
      <c r="J6">
        <f t="shared" si="3"/>
        <v>-0.60139790859680298</v>
      </c>
      <c r="K6">
        <f t="shared" si="4"/>
        <v>0.12429321684670119</v>
      </c>
      <c r="L6">
        <f t="shared" si="5"/>
        <v>-0.6434492905968312</v>
      </c>
      <c r="M6">
        <f t="shared" si="6"/>
        <v>-4.5187367883902985E-2</v>
      </c>
    </row>
    <row r="7" spans="1:13" x14ac:dyDescent="0.25">
      <c r="A7">
        <v>6</v>
      </c>
      <c r="B7">
        <v>1</v>
      </c>
      <c r="C7">
        <v>181</v>
      </c>
      <c r="D7">
        <v>92</v>
      </c>
      <c r="E7">
        <f t="shared" si="0"/>
        <v>7.4166666666666572</v>
      </c>
      <c r="F7">
        <f t="shared" si="0"/>
        <v>17.916666666666671</v>
      </c>
      <c r="G7">
        <f t="shared" si="1"/>
        <v>0.63376593381729751</v>
      </c>
      <c r="H7">
        <f t="shared" si="1"/>
        <v>1.1132096358899093</v>
      </c>
      <c r="I7">
        <f t="shared" si="2"/>
        <v>-0.90049843747639868</v>
      </c>
      <c r="J7">
        <f t="shared" si="3"/>
        <v>0.508875153428064</v>
      </c>
      <c r="K7">
        <f t="shared" si="4"/>
        <v>0.12489078038923351</v>
      </c>
      <c r="L7">
        <f t="shared" si="5"/>
        <v>0.54445709204347237</v>
      </c>
      <c r="M7">
        <f t="shared" si="6"/>
        <v>0.56875254384643692</v>
      </c>
    </row>
    <row r="8" spans="1:13" x14ac:dyDescent="0.25">
      <c r="A8">
        <v>7</v>
      </c>
      <c r="B8">
        <v>2</v>
      </c>
      <c r="C8">
        <v>166</v>
      </c>
      <c r="D8">
        <v>58</v>
      </c>
      <c r="E8">
        <f t="shared" si="0"/>
        <v>-7.5833333333333428</v>
      </c>
      <c r="F8">
        <f t="shared" si="0"/>
        <v>-16.083333333333329</v>
      </c>
      <c r="G8">
        <f t="shared" si="1"/>
        <v>-0.64800786491431706</v>
      </c>
      <c r="H8">
        <f t="shared" si="1"/>
        <v>-0.99929981268256929</v>
      </c>
      <c r="I8">
        <f t="shared" si="2"/>
        <v>1.0642254261084714</v>
      </c>
      <c r="J8">
        <f t="shared" si="3"/>
        <v>-0.60139790859680298</v>
      </c>
      <c r="K8">
        <f t="shared" si="4"/>
        <v>-4.6609956317514079E-2</v>
      </c>
      <c r="L8">
        <f t="shared" si="5"/>
        <v>-0.6434492905968312</v>
      </c>
      <c r="M8">
        <f t="shared" si="6"/>
        <v>-0.35585052208573809</v>
      </c>
    </row>
    <row r="9" spans="1:13" x14ac:dyDescent="0.25">
      <c r="A9">
        <v>8</v>
      </c>
      <c r="B9">
        <v>1</v>
      </c>
      <c r="C9">
        <v>178</v>
      </c>
      <c r="D9">
        <v>65</v>
      </c>
      <c r="E9">
        <f t="shared" si="0"/>
        <v>4.4166666666666572</v>
      </c>
      <c r="F9">
        <f t="shared" si="0"/>
        <v>-9.0833333333333286</v>
      </c>
      <c r="G9">
        <f t="shared" si="1"/>
        <v>0.37741117407097458</v>
      </c>
      <c r="H9">
        <f t="shared" si="1"/>
        <v>-0.56437139680000015</v>
      </c>
      <c r="I9">
        <f t="shared" si="2"/>
        <v>-0.90049843747639868</v>
      </c>
      <c r="J9">
        <f t="shared" si="3"/>
        <v>0.508875153428064</v>
      </c>
      <c r="K9">
        <f t="shared" si="4"/>
        <v>-0.13146397935708942</v>
      </c>
      <c r="L9">
        <f t="shared" si="5"/>
        <v>0.54445709204347237</v>
      </c>
      <c r="M9">
        <f t="shared" si="6"/>
        <v>-1.1088284888434725</v>
      </c>
    </row>
    <row r="10" spans="1:13" x14ac:dyDescent="0.25">
      <c r="A10">
        <v>9</v>
      </c>
      <c r="B10">
        <v>1</v>
      </c>
      <c r="C10">
        <v>170</v>
      </c>
      <c r="D10">
        <v>60</v>
      </c>
      <c r="E10">
        <f t="shared" si="0"/>
        <v>-3.5833333333333428</v>
      </c>
      <c r="F10">
        <f t="shared" si="0"/>
        <v>-14.083333333333329</v>
      </c>
      <c r="G10">
        <f t="shared" si="1"/>
        <v>-0.30620151858588651</v>
      </c>
      <c r="H10">
        <f t="shared" si="1"/>
        <v>-0.87503455100183525</v>
      </c>
      <c r="I10">
        <f t="shared" si="2"/>
        <v>-0.90049843747639868</v>
      </c>
      <c r="J10">
        <f t="shared" si="3"/>
        <v>0.508875153428064</v>
      </c>
      <c r="K10">
        <f t="shared" si="4"/>
        <v>-0.81507667201395051</v>
      </c>
      <c r="L10">
        <f t="shared" si="5"/>
        <v>0.54445709204347237</v>
      </c>
      <c r="M10">
        <f t="shared" si="6"/>
        <v>-1.4194916430453075</v>
      </c>
    </row>
    <row r="11" spans="1:13" x14ac:dyDescent="0.25">
      <c r="A11">
        <v>10</v>
      </c>
      <c r="B11">
        <v>2</v>
      </c>
      <c r="C11">
        <v>158</v>
      </c>
      <c r="D11">
        <v>52</v>
      </c>
      <c r="E11">
        <f t="shared" si="0"/>
        <v>-15.583333333333343</v>
      </c>
      <c r="F11">
        <f t="shared" si="0"/>
        <v>-22.083333333333329</v>
      </c>
      <c r="G11">
        <f t="shared" si="1"/>
        <v>-1.3316205575711781</v>
      </c>
      <c r="H11">
        <f t="shared" si="1"/>
        <v>-1.3720955977247713</v>
      </c>
      <c r="I11">
        <f t="shared" si="2"/>
        <v>1.0642254261084714</v>
      </c>
      <c r="J11">
        <f t="shared" si="3"/>
        <v>-0.60139790859680298</v>
      </c>
      <c r="K11">
        <f t="shared" si="4"/>
        <v>-0.73022264897437517</v>
      </c>
      <c r="L11">
        <f t="shared" si="5"/>
        <v>-0.6434492905968312</v>
      </c>
      <c r="M11">
        <f t="shared" si="6"/>
        <v>-0.7286463071279401</v>
      </c>
    </row>
    <row r="12" spans="1:13" x14ac:dyDescent="0.25">
      <c r="A12">
        <v>11</v>
      </c>
      <c r="B12">
        <v>1</v>
      </c>
      <c r="C12">
        <v>201</v>
      </c>
      <c r="D12">
        <v>98</v>
      </c>
      <c r="E12">
        <f t="shared" si="0"/>
        <v>27.416666666666657</v>
      </c>
      <c r="F12">
        <f t="shared" si="0"/>
        <v>23.916666666666671</v>
      </c>
      <c r="G12">
        <f t="shared" si="1"/>
        <v>2.3427976654594502</v>
      </c>
      <c r="H12">
        <f t="shared" si="1"/>
        <v>1.4860054209321114</v>
      </c>
      <c r="I12">
        <f t="shared" si="2"/>
        <v>-0.90049843747639868</v>
      </c>
      <c r="J12">
        <f t="shared" si="3"/>
        <v>0.508875153428064</v>
      </c>
      <c r="K12">
        <f t="shared" si="4"/>
        <v>1.8339225120313862</v>
      </c>
      <c r="L12">
        <f t="shared" si="5"/>
        <v>0.54445709204347237</v>
      </c>
      <c r="M12">
        <f t="shared" si="6"/>
        <v>0.94154832888863904</v>
      </c>
    </row>
    <row r="13" spans="1:13" x14ac:dyDescent="0.25">
      <c r="A13">
        <v>12</v>
      </c>
      <c r="B13">
        <v>1</v>
      </c>
      <c r="C13">
        <v>198</v>
      </c>
      <c r="D13">
        <v>112</v>
      </c>
      <c r="E13">
        <f t="shared" si="0"/>
        <v>24.416666666666657</v>
      </c>
      <c r="F13">
        <f t="shared" si="0"/>
        <v>37.916666666666671</v>
      </c>
      <c r="G13">
        <f t="shared" si="1"/>
        <v>2.0864429057131275</v>
      </c>
      <c r="H13">
        <f t="shared" si="1"/>
        <v>2.3558622526972499</v>
      </c>
      <c r="I13">
        <f t="shared" si="2"/>
        <v>-0.90049843747639868</v>
      </c>
      <c r="J13">
        <f t="shared" si="3"/>
        <v>0.508875153428064</v>
      </c>
      <c r="K13">
        <f t="shared" si="4"/>
        <v>1.5775677522850635</v>
      </c>
      <c r="L13">
        <f t="shared" si="5"/>
        <v>0.54445709204347237</v>
      </c>
      <c r="M13">
        <f t="shared" si="6"/>
        <v>1.8114051606537775</v>
      </c>
    </row>
    <row r="14" spans="1:13" x14ac:dyDescent="0.25">
      <c r="A14">
        <v>13</v>
      </c>
      <c r="B14">
        <v>2</v>
      </c>
      <c r="C14">
        <v>175</v>
      </c>
      <c r="D14">
        <v>65</v>
      </c>
      <c r="E14">
        <f t="shared" si="0"/>
        <v>1.4166666666666572</v>
      </c>
      <c r="F14">
        <f t="shared" si="0"/>
        <v>-9.0833333333333286</v>
      </c>
      <c r="G14">
        <f t="shared" si="1"/>
        <v>0.12105641432465168</v>
      </c>
      <c r="H14">
        <f t="shared" si="1"/>
        <v>-0.56437139680000015</v>
      </c>
      <c r="I14">
        <f t="shared" si="2"/>
        <v>1.0642254261084714</v>
      </c>
      <c r="J14">
        <f t="shared" si="3"/>
        <v>-0.60139790859680298</v>
      </c>
      <c r="K14">
        <f t="shared" si="4"/>
        <v>0.72245432292145462</v>
      </c>
      <c r="L14">
        <f t="shared" si="5"/>
        <v>-0.6434492905968312</v>
      </c>
      <c r="M14">
        <f t="shared" si="6"/>
        <v>7.9077893796831056E-2</v>
      </c>
    </row>
    <row r="15" spans="1:13" x14ac:dyDescent="0.25">
      <c r="A15">
        <v>14</v>
      </c>
      <c r="B15">
        <v>2</v>
      </c>
      <c r="C15">
        <v>160</v>
      </c>
      <c r="D15">
        <v>60</v>
      </c>
      <c r="E15">
        <f t="shared" si="0"/>
        <v>-13.583333333333343</v>
      </c>
      <c r="F15">
        <f t="shared" si="0"/>
        <v>-14.083333333333329</v>
      </c>
      <c r="G15">
        <f t="shared" si="1"/>
        <v>-1.1607173844069629</v>
      </c>
      <c r="H15">
        <f t="shared" si="1"/>
        <v>-0.87503455100183525</v>
      </c>
      <c r="I15">
        <f t="shared" si="2"/>
        <v>1.0642254261084714</v>
      </c>
      <c r="J15">
        <f t="shared" si="3"/>
        <v>-0.60139790859680298</v>
      </c>
      <c r="K15">
        <f t="shared" si="4"/>
        <v>-0.55931947581015995</v>
      </c>
      <c r="L15">
        <f t="shared" si="5"/>
        <v>-0.6434492905968312</v>
      </c>
      <c r="M15">
        <f t="shared" si="6"/>
        <v>-0.23158526040500405</v>
      </c>
    </row>
    <row r="16" spans="1:13" x14ac:dyDescent="0.25">
      <c r="A16">
        <v>15</v>
      </c>
      <c r="B16">
        <v>1</v>
      </c>
      <c r="C16">
        <v>195</v>
      </c>
      <c r="D16">
        <v>100</v>
      </c>
      <c r="E16">
        <f t="shared" si="0"/>
        <v>21.416666666666657</v>
      </c>
      <c r="F16">
        <f t="shared" si="0"/>
        <v>25.916666666666671</v>
      </c>
      <c r="G16">
        <f t="shared" si="1"/>
        <v>1.8300881459668044</v>
      </c>
      <c r="H16">
        <f t="shared" si="1"/>
        <v>1.6102706826128454</v>
      </c>
      <c r="I16">
        <f t="shared" si="2"/>
        <v>-0.90049843747639868</v>
      </c>
      <c r="J16">
        <f t="shared" si="3"/>
        <v>0.508875153428064</v>
      </c>
      <c r="K16">
        <f t="shared" si="4"/>
        <v>1.3212129925387404</v>
      </c>
      <c r="L16">
        <f t="shared" si="5"/>
        <v>0.54445709204347237</v>
      </c>
      <c r="M16">
        <f t="shared" si="6"/>
        <v>1.0658135905693731</v>
      </c>
    </row>
    <row r="17" spans="1:16" x14ac:dyDescent="0.25">
      <c r="A17">
        <v>16</v>
      </c>
      <c r="B17">
        <v>1</v>
      </c>
      <c r="C17">
        <v>182</v>
      </c>
      <c r="D17">
        <v>87</v>
      </c>
      <c r="E17">
        <f t="shared" si="0"/>
        <v>8.4166666666666572</v>
      </c>
      <c r="F17">
        <f t="shared" si="0"/>
        <v>12.916666666666671</v>
      </c>
      <c r="G17">
        <f t="shared" si="1"/>
        <v>0.71921752039940512</v>
      </c>
      <c r="H17">
        <f t="shared" si="1"/>
        <v>0.8025464816880743</v>
      </c>
      <c r="I17">
        <f t="shared" si="2"/>
        <v>-0.90049843747639868</v>
      </c>
      <c r="J17">
        <f t="shared" si="3"/>
        <v>0.508875153428064</v>
      </c>
      <c r="K17">
        <f t="shared" si="4"/>
        <v>0.21034236697134112</v>
      </c>
      <c r="L17">
        <f t="shared" si="5"/>
        <v>0.54445709204347237</v>
      </c>
      <c r="M17">
        <f t="shared" si="6"/>
        <v>0.25808938964460193</v>
      </c>
    </row>
    <row r="18" spans="1:16" x14ac:dyDescent="0.25">
      <c r="A18">
        <v>17</v>
      </c>
      <c r="B18">
        <v>1</v>
      </c>
      <c r="C18">
        <v>178</v>
      </c>
      <c r="D18">
        <v>73</v>
      </c>
      <c r="E18">
        <f t="shared" si="0"/>
        <v>4.4166666666666572</v>
      </c>
      <c r="F18">
        <f t="shared" si="0"/>
        <v>-1.0833333333333286</v>
      </c>
      <c r="G18">
        <f t="shared" si="1"/>
        <v>0.37741117407097458</v>
      </c>
      <c r="H18">
        <f t="shared" si="1"/>
        <v>-6.7310350077063971E-2</v>
      </c>
      <c r="I18">
        <f t="shared" si="2"/>
        <v>-0.90049843747639868</v>
      </c>
      <c r="J18">
        <f t="shared" si="3"/>
        <v>0.508875153428064</v>
      </c>
      <c r="K18">
        <f t="shared" si="4"/>
        <v>-0.13146397935708942</v>
      </c>
      <c r="L18">
        <f t="shared" si="5"/>
        <v>0.54445709204347237</v>
      </c>
      <c r="M18">
        <f t="shared" si="6"/>
        <v>-0.61176744212053635</v>
      </c>
    </row>
    <row r="19" spans="1:16" x14ac:dyDescent="0.25">
      <c r="A19">
        <v>18</v>
      </c>
      <c r="B19">
        <v>2</v>
      </c>
      <c r="C19">
        <v>165</v>
      </c>
      <c r="D19">
        <v>57</v>
      </c>
      <c r="E19">
        <f t="shared" si="0"/>
        <v>-8.5833333333333428</v>
      </c>
      <c r="F19">
        <f t="shared" si="0"/>
        <v>-17.083333333333329</v>
      </c>
      <c r="G19">
        <f t="shared" si="1"/>
        <v>-0.73345945149642466</v>
      </c>
      <c r="H19">
        <f t="shared" si="1"/>
        <v>-1.0614324435229363</v>
      </c>
      <c r="I19">
        <f t="shared" si="2"/>
        <v>1.0642254261084714</v>
      </c>
      <c r="J19">
        <f t="shared" si="3"/>
        <v>-0.60139790859680298</v>
      </c>
      <c r="K19">
        <f t="shared" si="4"/>
        <v>-0.13206154289962169</v>
      </c>
      <c r="L19">
        <f t="shared" si="5"/>
        <v>-0.6434492905968312</v>
      </c>
      <c r="M19">
        <f t="shared" si="6"/>
        <v>-0.41798315292610511</v>
      </c>
    </row>
    <row r="20" spans="1:16" x14ac:dyDescent="0.25">
      <c r="A20">
        <v>19</v>
      </c>
      <c r="B20">
        <v>2</v>
      </c>
      <c r="C20">
        <v>170</v>
      </c>
      <c r="D20">
        <v>62</v>
      </c>
      <c r="E20">
        <f t="shared" si="0"/>
        <v>-3.5833333333333428</v>
      </c>
      <c r="F20">
        <f t="shared" si="0"/>
        <v>-12.083333333333329</v>
      </c>
      <c r="G20">
        <f t="shared" si="1"/>
        <v>-0.30620151858588651</v>
      </c>
      <c r="H20">
        <f t="shared" si="1"/>
        <v>-0.75076928932110121</v>
      </c>
      <c r="I20">
        <f t="shared" si="2"/>
        <v>1.0642254261084714</v>
      </c>
      <c r="J20">
        <f t="shared" si="3"/>
        <v>-0.60139790859680298</v>
      </c>
      <c r="K20">
        <f t="shared" si="4"/>
        <v>0.29519639001091647</v>
      </c>
      <c r="L20">
        <f t="shared" si="5"/>
        <v>-0.6434492905968312</v>
      </c>
      <c r="M20">
        <f t="shared" si="6"/>
        <v>-0.10731999872427</v>
      </c>
    </row>
    <row r="21" spans="1:16" x14ac:dyDescent="0.25">
      <c r="A21">
        <v>20</v>
      </c>
      <c r="B21">
        <v>1</v>
      </c>
      <c r="C21">
        <v>180</v>
      </c>
      <c r="D21">
        <v>73</v>
      </c>
      <c r="E21">
        <f t="shared" si="0"/>
        <v>6.4166666666666572</v>
      </c>
      <c r="F21">
        <f t="shared" si="0"/>
        <v>-1.0833333333333286</v>
      </c>
      <c r="G21">
        <f t="shared" si="1"/>
        <v>0.5483143472351899</v>
      </c>
      <c r="H21">
        <f t="shared" si="1"/>
        <v>-6.7310350077063971E-2</v>
      </c>
      <c r="I21">
        <f t="shared" si="2"/>
        <v>-0.90049843747639868</v>
      </c>
      <c r="J21">
        <f t="shared" si="3"/>
        <v>0.508875153428064</v>
      </c>
      <c r="K21">
        <f t="shared" si="4"/>
        <v>3.9439193807125905E-2</v>
      </c>
      <c r="L21">
        <f t="shared" si="5"/>
        <v>0.54445709204347237</v>
      </c>
      <c r="M21">
        <f t="shared" si="6"/>
        <v>-0.61176744212053635</v>
      </c>
    </row>
    <row r="22" spans="1:16" x14ac:dyDescent="0.25">
      <c r="A22">
        <v>21</v>
      </c>
      <c r="B22">
        <v>1</v>
      </c>
      <c r="C22">
        <v>170</v>
      </c>
      <c r="D22">
        <v>90</v>
      </c>
      <c r="E22">
        <f t="shared" si="0"/>
        <v>-3.5833333333333428</v>
      </c>
      <c r="F22">
        <f t="shared" si="0"/>
        <v>15.916666666666671</v>
      </c>
      <c r="G22">
        <f t="shared" si="1"/>
        <v>-0.30620151858588651</v>
      </c>
      <c r="H22">
        <f t="shared" si="1"/>
        <v>0.98894437420917536</v>
      </c>
      <c r="I22">
        <f t="shared" si="2"/>
        <v>-0.90049843747639868</v>
      </c>
      <c r="J22">
        <f t="shared" si="3"/>
        <v>0.508875153428064</v>
      </c>
      <c r="K22">
        <f t="shared" si="4"/>
        <v>-0.81507667201395051</v>
      </c>
      <c r="L22">
        <f t="shared" si="5"/>
        <v>0.54445709204347237</v>
      </c>
      <c r="M22">
        <f t="shared" si="6"/>
        <v>0.44448728216570299</v>
      </c>
    </row>
    <row r="23" spans="1:16" x14ac:dyDescent="0.25">
      <c r="A23">
        <v>22</v>
      </c>
      <c r="B23">
        <v>2</v>
      </c>
      <c r="C23">
        <v>166</v>
      </c>
      <c r="D23">
        <v>66</v>
      </c>
      <c r="E23">
        <f t="shared" si="0"/>
        <v>-7.5833333333333428</v>
      </c>
      <c r="F23">
        <f t="shared" si="0"/>
        <v>-8.0833333333333286</v>
      </c>
      <c r="G23">
        <f t="shared" si="1"/>
        <v>-0.64800786491431706</v>
      </c>
      <c r="H23">
        <f t="shared" si="1"/>
        <v>-0.50223876595963313</v>
      </c>
      <c r="I23">
        <f t="shared" si="2"/>
        <v>1.0642254261084714</v>
      </c>
      <c r="J23">
        <f t="shared" si="3"/>
        <v>-0.60139790859680298</v>
      </c>
      <c r="K23">
        <f t="shared" si="4"/>
        <v>-4.6609956317514079E-2</v>
      </c>
      <c r="L23">
        <f t="shared" si="5"/>
        <v>-0.6434492905968312</v>
      </c>
      <c r="M23">
        <f t="shared" si="6"/>
        <v>0.14121052463719808</v>
      </c>
    </row>
    <row r="24" spans="1:16" x14ac:dyDescent="0.25">
      <c r="A24">
        <v>23</v>
      </c>
      <c r="B24">
        <v>2</v>
      </c>
      <c r="C24">
        <v>166</v>
      </c>
      <c r="D24">
        <v>67</v>
      </c>
      <c r="E24">
        <f t="shared" si="0"/>
        <v>-7.5833333333333428</v>
      </c>
      <c r="F24">
        <f t="shared" si="0"/>
        <v>-7.0833333333333286</v>
      </c>
      <c r="G24">
        <f t="shared" si="1"/>
        <v>-0.64800786491431706</v>
      </c>
      <c r="H24">
        <f t="shared" si="1"/>
        <v>-0.44010613511926611</v>
      </c>
      <c r="I24">
        <f t="shared" si="2"/>
        <v>1.0642254261084714</v>
      </c>
      <c r="J24">
        <f t="shared" si="3"/>
        <v>-0.60139790859680298</v>
      </c>
      <c r="K24">
        <f t="shared" si="4"/>
        <v>-4.6609956317514079E-2</v>
      </c>
      <c r="L24">
        <f t="shared" si="5"/>
        <v>-0.6434492905968312</v>
      </c>
      <c r="M24">
        <f t="shared" si="6"/>
        <v>0.2033431554775651</v>
      </c>
    </row>
    <row r="25" spans="1:16" x14ac:dyDescent="0.25">
      <c r="A25">
        <v>24</v>
      </c>
      <c r="B25">
        <v>1</v>
      </c>
      <c r="C25">
        <v>155</v>
      </c>
      <c r="D25">
        <v>80</v>
      </c>
      <c r="E25">
        <f t="shared" si="0"/>
        <v>-18.583333333333343</v>
      </c>
      <c r="F25">
        <f t="shared" si="0"/>
        <v>5.9166666666666714</v>
      </c>
      <c r="G25">
        <f t="shared" si="1"/>
        <v>-1.5879753173175011</v>
      </c>
      <c r="H25">
        <f t="shared" si="1"/>
        <v>0.36761806580550516</v>
      </c>
      <c r="I25">
        <f t="shared" si="2"/>
        <v>-0.90049843747639868</v>
      </c>
      <c r="J25">
        <f t="shared" si="3"/>
        <v>0.508875153428064</v>
      </c>
      <c r="K25">
        <f t="shared" si="4"/>
        <v>-2.0968504707455651</v>
      </c>
      <c r="L25">
        <f t="shared" si="5"/>
        <v>0.54445709204347237</v>
      </c>
      <c r="M25">
        <f t="shared" si="6"/>
        <v>-0.17683902623796721</v>
      </c>
    </row>
    <row r="27" spans="1:16" ht="18.75" x14ac:dyDescent="0.35">
      <c r="A27" t="s">
        <v>2</v>
      </c>
      <c r="C27">
        <f>SUM(C2:C25)/COUNT(C2:C25)</f>
        <v>173.58333333333334</v>
      </c>
      <c r="D27">
        <f>SUM(D2:D25)/COUNT(D2:D25)</f>
        <v>74.083333333333329</v>
      </c>
      <c r="F27" t="s">
        <v>23</v>
      </c>
      <c r="G27">
        <f>PEARSON(C2:C25,B2:B25)</f>
        <v>-0.56510387164486464</v>
      </c>
      <c r="L27" t="s">
        <v>100</v>
      </c>
      <c r="M27" t="s">
        <v>16</v>
      </c>
      <c r="O27" t="s">
        <v>16</v>
      </c>
      <c r="P27" t="s">
        <v>101</v>
      </c>
    </row>
    <row r="28" spans="1:16" ht="18" x14ac:dyDescent="0.35">
      <c r="A28" t="s">
        <v>7</v>
      </c>
      <c r="C28">
        <f>SUMSQ(E2:E25)/23</f>
        <v>136.94927536231887</v>
      </c>
      <c r="D28">
        <f>SUMSQ(F2:F25)/23</f>
        <v>259.036231884058</v>
      </c>
      <c r="F28" t="s">
        <v>24</v>
      </c>
      <c r="G28">
        <f>PEARSON(D2:D25,B2:B25)</f>
        <v>-0.60461747559416745</v>
      </c>
      <c r="H28" t="s">
        <v>12</v>
      </c>
      <c r="I28">
        <f>PEARSON(C2:C25,D2:D25)</f>
        <v>0.73842033946626429</v>
      </c>
      <c r="K28" t="s">
        <v>98</v>
      </c>
      <c r="L28">
        <f>PEARSON(G2:G25,K2:K25)</f>
        <v>0.8250197659765397</v>
      </c>
      <c r="M28">
        <f>L28*L28</f>
        <v>0.68065761425198434</v>
      </c>
      <c r="N28" t="s">
        <v>23</v>
      </c>
      <c r="O28">
        <f>G27*G27</f>
        <v>0.31934238574801566</v>
      </c>
      <c r="P28">
        <f>M28+O28</f>
        <v>1</v>
      </c>
    </row>
    <row r="29" spans="1:16" x14ac:dyDescent="0.25">
      <c r="A29" t="s">
        <v>8</v>
      </c>
      <c r="C29">
        <f>SQRT(C28)</f>
        <v>11.70253286098009</v>
      </c>
      <c r="D29">
        <f>SQRT(D28)</f>
        <v>16.094602569931883</v>
      </c>
      <c r="M29" s="1"/>
    </row>
    <row r="30" spans="1:16" ht="18.75" x14ac:dyDescent="0.35">
      <c r="F30">
        <f>PEARSON(G2:G25,I2:I25)</f>
        <v>-0.56510387164486475</v>
      </c>
      <c r="H30" t="s">
        <v>16</v>
      </c>
      <c r="I30">
        <f>I28*I28</f>
        <v>0.54526459773747293</v>
      </c>
      <c r="K30" t="s">
        <v>99</v>
      </c>
      <c r="L30">
        <f>PEARSON(H2:H25,M2:M25)</f>
        <v>0.79651598113668531</v>
      </c>
      <c r="M30">
        <f>L30*L30</f>
        <v>0.63443770820613643</v>
      </c>
      <c r="N30" t="s">
        <v>24</v>
      </c>
      <c r="O30">
        <f>G28*G28</f>
        <v>0.36556229179386368</v>
      </c>
      <c r="P30">
        <f>M30+O30</f>
        <v>1</v>
      </c>
    </row>
    <row r="31" spans="1:16" x14ac:dyDescent="0.25">
      <c r="A31" t="s">
        <v>2</v>
      </c>
      <c r="C31">
        <f>AVERAGE(C2:C25)</f>
        <v>173.58333333333334</v>
      </c>
      <c r="D31">
        <f>AVERAGE(D2:D25)</f>
        <v>74.083333333333329</v>
      </c>
      <c r="H31" t="s">
        <v>14</v>
      </c>
      <c r="I31">
        <f>I28*SQRT(22/(1-I30))</f>
        <v>5.1361252725711228</v>
      </c>
      <c r="N31" s="2"/>
    </row>
    <row r="32" spans="1:16" x14ac:dyDescent="0.25">
      <c r="A32" t="s">
        <v>8</v>
      </c>
      <c r="C32">
        <f>STDEV(C2:C25)</f>
        <v>11.70253286098009</v>
      </c>
      <c r="D32">
        <f>STDEV(D2:D25)</f>
        <v>16.094602569931897</v>
      </c>
      <c r="H32" t="s">
        <v>15</v>
      </c>
      <c r="I32">
        <v>22</v>
      </c>
    </row>
    <row r="34" spans="6:12" x14ac:dyDescent="0.25">
      <c r="H34" t="s">
        <v>22</v>
      </c>
      <c r="I34">
        <f>_xlfn.T.DIST(I31,I32,FALSE)</f>
        <v>4.5730127285264459E-5</v>
      </c>
    </row>
    <row r="35" spans="6:12" x14ac:dyDescent="0.25">
      <c r="I35" s="3">
        <v>4.5730127285264459E-5</v>
      </c>
    </row>
    <row r="37" spans="6:12" ht="18" x14ac:dyDescent="0.35">
      <c r="F37" t="s">
        <v>91</v>
      </c>
      <c r="G37">
        <f>(I28-G27*G28)/(SQRT(1-G27*G27)*SQRT(1-G28*G28))</f>
        <v>0.60374927835192205</v>
      </c>
      <c r="K37" t="s">
        <v>97</v>
      </c>
      <c r="L37">
        <f>PEARSON(K2:K25,M2:M25)</f>
        <v>0.60374927835192183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Single</vt:lpstr>
      <vt:lpstr>Mult</vt:lpstr>
      <vt:lpstr>Mult (2)</vt:lpstr>
      <vt:lpstr>Parc</vt:lpstr>
      <vt:lpstr>Single (2)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2017-02-20T11:50:55Z</dcterms:created>
  <dcterms:modified xsi:type="dcterms:W3CDTF">2017-03-13T12:54:06Z</dcterms:modified>
</cp:coreProperties>
</file>