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cuments\Stažené soubory\"/>
    </mc:Choice>
  </mc:AlternateContent>
  <bookViews>
    <workbookView xWindow="0" yWindow="0" windowWidth="19200" windowHeight="8100" activeTab="2"/>
  </bookViews>
  <sheets>
    <sheet name="Regr" sheetId="1" r:id="rId1"/>
    <sheet name="Regr (2)" sheetId="2" r:id="rId2"/>
    <sheet name="Parc" sheetId="3" r:id="rId3"/>
  </sheets>
  <definedNames>
    <definedName name="solver_adj" localSheetId="2" hidden="1">Parc!$J$24:$J$26</definedName>
    <definedName name="solver_adj" localSheetId="1" hidden="1">'Regr (2)'!$J$24:$J$26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od" localSheetId="1" hidden="1">2147483647</definedName>
    <definedName name="solver_num" localSheetId="2" hidden="1">0</definedName>
    <definedName name="solver_num" localSheetId="1" hidden="1">0</definedName>
    <definedName name="solver_nwt" localSheetId="2" hidden="1">1</definedName>
    <definedName name="solver_nwt" localSheetId="1" hidden="1">1</definedName>
    <definedName name="solver_opt" localSheetId="2" hidden="1">Parc!$J$27</definedName>
    <definedName name="solver_opt" localSheetId="1" hidden="1">'Regr (2)'!$J$27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2</definedName>
    <definedName name="solver_typ" localSheetId="1" hidden="1">2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J3" i="3"/>
  <c r="K3" i="3"/>
  <c r="J4" i="3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K2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" i="3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G2" i="3"/>
  <c r="F2" i="3"/>
  <c r="E2" i="3"/>
  <c r="I26" i="3"/>
  <c r="I25" i="3"/>
  <c r="I24" i="3"/>
  <c r="G26" i="3"/>
  <c r="G25" i="3"/>
  <c r="G24" i="3"/>
  <c r="D24" i="3"/>
  <c r="C24" i="3"/>
  <c r="B24" i="3"/>
  <c r="D23" i="3"/>
  <c r="C23" i="3"/>
  <c r="B23" i="3"/>
  <c r="G30" i="2" l="1"/>
  <c r="C27" i="2"/>
  <c r="C26" i="2"/>
  <c r="D26" i="2"/>
  <c r="D27" i="2" l="1"/>
  <c r="H20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1" i="2"/>
  <c r="H2" i="2"/>
  <c r="G25" i="2"/>
  <c r="G26" i="2" s="1"/>
  <c r="D24" i="2"/>
  <c r="C24" i="2"/>
  <c r="B24" i="2"/>
  <c r="D23" i="2"/>
  <c r="C23" i="2"/>
  <c r="B23" i="2"/>
  <c r="F21" i="2"/>
  <c r="E21" i="2"/>
  <c r="G21" i="2" s="1"/>
  <c r="F20" i="2"/>
  <c r="E20" i="2"/>
  <c r="G20" i="2" s="1"/>
  <c r="F19" i="2"/>
  <c r="E19" i="2"/>
  <c r="G19" i="2" s="1"/>
  <c r="F18" i="2"/>
  <c r="E18" i="2"/>
  <c r="G18" i="2" s="1"/>
  <c r="F17" i="2"/>
  <c r="E17" i="2"/>
  <c r="G17" i="2" s="1"/>
  <c r="F16" i="2"/>
  <c r="E16" i="2"/>
  <c r="G16" i="2" s="1"/>
  <c r="F15" i="2"/>
  <c r="E15" i="2"/>
  <c r="G15" i="2" s="1"/>
  <c r="F14" i="2"/>
  <c r="E14" i="2"/>
  <c r="G14" i="2" s="1"/>
  <c r="F13" i="2"/>
  <c r="E13" i="2"/>
  <c r="G13" i="2" s="1"/>
  <c r="F12" i="2"/>
  <c r="E12" i="2"/>
  <c r="G12" i="2" s="1"/>
  <c r="F11" i="2"/>
  <c r="E11" i="2"/>
  <c r="G11" i="2" s="1"/>
  <c r="F10" i="2"/>
  <c r="E10" i="2"/>
  <c r="G10" i="2" s="1"/>
  <c r="F9" i="2"/>
  <c r="E9" i="2"/>
  <c r="G9" i="2" s="1"/>
  <c r="F8" i="2"/>
  <c r="E8" i="2"/>
  <c r="G8" i="2" s="1"/>
  <c r="F7" i="2"/>
  <c r="E7" i="2"/>
  <c r="G7" i="2" s="1"/>
  <c r="F6" i="2"/>
  <c r="E6" i="2"/>
  <c r="G6" i="2" s="1"/>
  <c r="F5" i="2"/>
  <c r="E5" i="2"/>
  <c r="G5" i="2" s="1"/>
  <c r="F4" i="2"/>
  <c r="E4" i="2"/>
  <c r="G4" i="2" s="1"/>
  <c r="F3" i="2"/>
  <c r="E3" i="2"/>
  <c r="G3" i="2" s="1"/>
  <c r="F2" i="2"/>
  <c r="E2" i="2"/>
  <c r="G2" i="2" s="1"/>
  <c r="G2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J24" i="1"/>
  <c r="J25" i="1"/>
  <c r="G27" i="1"/>
  <c r="G24" i="2" l="1"/>
  <c r="G25" i="1"/>
  <c r="G26" i="1" s="1"/>
  <c r="E3" i="1"/>
  <c r="E7" i="1"/>
  <c r="E11" i="1"/>
  <c r="E15" i="1"/>
  <c r="E19" i="1"/>
  <c r="C24" i="1"/>
  <c r="D24" i="1"/>
  <c r="B24" i="1"/>
  <c r="C23" i="1"/>
  <c r="E4" i="1" s="1"/>
  <c r="D23" i="1"/>
  <c r="F3" i="1" s="1"/>
  <c r="G3" i="1" s="1"/>
  <c r="B23" i="1"/>
  <c r="G27" i="2" l="1"/>
  <c r="E21" i="1"/>
  <c r="E17" i="1"/>
  <c r="E13" i="1"/>
  <c r="E9" i="1"/>
  <c r="E5" i="1"/>
  <c r="E2" i="1"/>
  <c r="E20" i="1"/>
  <c r="E18" i="1"/>
  <c r="E16" i="1"/>
  <c r="E14" i="1"/>
  <c r="E12" i="1"/>
  <c r="E10" i="1"/>
  <c r="E8" i="1"/>
  <c r="E6" i="1"/>
  <c r="F2" i="1"/>
  <c r="G2" i="1" s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4" i="1"/>
  <c r="G4" i="1" s="1"/>
  <c r="I20" i="2" l="1"/>
  <c r="I18" i="2"/>
  <c r="I16" i="2"/>
  <c r="I14" i="2"/>
  <c r="I12" i="2"/>
  <c r="I10" i="2"/>
  <c r="I8" i="2"/>
  <c r="I6" i="2"/>
  <c r="I4" i="2"/>
  <c r="I21" i="2"/>
  <c r="I19" i="2"/>
  <c r="I17" i="2"/>
  <c r="I15" i="2"/>
  <c r="I13" i="2"/>
  <c r="I11" i="2"/>
  <c r="I9" i="2"/>
  <c r="I7" i="2"/>
  <c r="I5" i="2"/>
  <c r="I3" i="2"/>
  <c r="G5" i="1"/>
  <c r="G13" i="1"/>
  <c r="G21" i="1"/>
  <c r="G24" i="1"/>
  <c r="G28" i="2" l="1"/>
  <c r="J28" i="2" s="1"/>
  <c r="I2" i="2"/>
  <c r="J27" i="2" s="1"/>
</calcChain>
</file>

<file path=xl/sharedStrings.xml><?xml version="1.0" encoding="utf-8"?>
<sst xmlns="http://schemas.openxmlformats.org/spreadsheetml/2006/main" count="93" uniqueCount="49">
  <si>
    <t>ID</t>
  </si>
  <si>
    <t>pohlavi</t>
  </si>
  <si>
    <t>vyska</t>
  </si>
  <si>
    <t>hmotnost</t>
  </si>
  <si>
    <t>N-1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</si>
  <si>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bscript"/>
        <sz val="11"/>
        <color theme="1"/>
        <rFont val="Calibri"/>
        <family val="2"/>
        <charset val="238"/>
        <scheme val="minor"/>
      </rPr>
      <t>Y</t>
    </r>
  </si>
  <si>
    <r>
      <t>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)(Y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)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</si>
  <si>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XY</t>
    </r>
    <r>
      <rPr>
        <sz val="11"/>
        <color theme="1"/>
        <rFont val="Calibri"/>
        <family val="2"/>
        <charset val="238"/>
        <scheme val="minor"/>
      </rPr>
      <t xml:space="preserve"> = ------- Suma(i 1 až N) --------------------------------- = -------- Suma(…) z</t>
    </r>
    <r>
      <rPr>
        <vertAlign val="subscript"/>
        <sz val="11"/>
        <color theme="1"/>
        <rFont val="Calibri"/>
        <family val="2"/>
        <charset val="238"/>
        <scheme val="minor"/>
      </rPr>
      <t>Xi</t>
    </r>
    <r>
      <rPr>
        <sz val="11"/>
        <color theme="1"/>
        <rFont val="Calibri"/>
        <family val="2"/>
        <charset val="238"/>
        <scheme val="minor"/>
      </rPr>
      <t xml:space="preserve"> z</t>
    </r>
    <r>
      <rPr>
        <vertAlign val="subscript"/>
        <sz val="11"/>
        <color theme="1"/>
        <rFont val="Calibri"/>
        <family val="2"/>
        <charset val="238"/>
        <scheme val="minor"/>
      </rPr>
      <t>Yi</t>
    </r>
  </si>
  <si>
    <t>průměr</t>
  </si>
  <si>
    <t>sd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</si>
  <si>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odmocnina(s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</si>
  <si>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--------- Suma(i 1 až N) 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</si>
  <si>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(mV-Vi)(mH-Hi)</t>
  </si>
  <si>
    <t>r</t>
  </si>
  <si>
    <t>Vi-mV</t>
  </si>
  <si>
    <t>Hi-mH</t>
  </si>
  <si>
    <t>vzorec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</si>
  <si>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</si>
  <si>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</t>
  </si>
  <si>
    <t>korelace</t>
  </si>
  <si>
    <t>kovariance</t>
  </si>
  <si>
    <t>a</t>
  </si>
  <si>
    <t>b</t>
  </si>
  <si>
    <t>H.stř = -53,9 + 0,742 * V</t>
  </si>
  <si>
    <t>H.stř</t>
  </si>
  <si>
    <t>e</t>
  </si>
  <si>
    <t>R</t>
  </si>
  <si>
    <t>mnohonásobná korelace, multiple correlation</t>
  </si>
  <si>
    <t>b1</t>
  </si>
  <si>
    <t>b2</t>
  </si>
  <si>
    <t>SS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</si>
  <si>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</si>
  <si>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muži</t>
  </si>
  <si>
    <t>ženy</t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</si>
  <si>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HH.stř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</si>
  <si>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</si>
  <si>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PH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</si>
  <si>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VP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</si>
  <si>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HP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</si>
  <si>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VH.P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</si>
  <si>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VP.H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</si>
  <si>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HP.V</t>
    </r>
  </si>
  <si>
    <t>z.P</t>
  </si>
  <si>
    <t>z.V</t>
  </si>
  <si>
    <t>z.H</t>
  </si>
  <si>
    <t>V.stř</t>
  </si>
  <si>
    <t>e.V</t>
  </si>
  <si>
    <t>e.H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</si>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</sst>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90" zoomScaleNormal="190" workbookViewId="0">
      <pane xSplit="1" ySplit="1" topLeftCell="C19" activePane="bottomRight" state="frozen"/>
      <selection pane="topRight" activeCell="B1" sqref="B1"/>
      <selection pane="bottomLeft" activeCell="A2" sqref="A2"/>
      <selection pane="bottomRight" activeCell="J25" sqref="J25"/>
    </sheetView>
  </sheetViews>
  <sheetFormatPr defaultRowHeight="15" x14ac:dyDescent="0.25"/>
  <cols>
    <col min="1" max="1" width="7.5703125" bestFit="1" customWidth="1"/>
    <col min="5" max="6" width="6.85546875" bestFit="1" customWidth="1"/>
    <col min="7" max="7" width="15.140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15</v>
      </c>
      <c r="G1" t="s">
        <v>12</v>
      </c>
      <c r="H1" t="s">
        <v>24</v>
      </c>
      <c r="I1" t="s">
        <v>25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C2-C$23</f>
        <v>1.6500000000000057</v>
      </c>
      <c r="F2">
        <f>D2-D$23</f>
        <v>7.3499999999999943</v>
      </c>
      <c r="G2">
        <f>E2*F2</f>
        <v>12.127500000000033</v>
      </c>
      <c r="H2">
        <f>$J$24+$J$25*C2</f>
        <v>75.873556293343256</v>
      </c>
      <c r="I2">
        <f>D2-H2</f>
        <v>6.1264437066567439</v>
      </c>
      <c r="P2">
        <v>1</v>
      </c>
      <c r="S2" t="s">
        <v>6</v>
      </c>
      <c r="U2" s="2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E21" si="0">C3-C$23</f>
        <v>-1.3499999999999943</v>
      </c>
      <c r="F3">
        <f t="shared" ref="F3:F21" si="1">D3-D$23</f>
        <v>14.349999999999994</v>
      </c>
      <c r="G3">
        <f t="shared" ref="G3:G21" si="2">E3*F3</f>
        <v>-19.37249999999991</v>
      </c>
      <c r="H3">
        <f t="shared" ref="H3:H21" si="3">$J$24+$J$25*C3</f>
        <v>73.648908487264606</v>
      </c>
      <c r="I3">
        <f t="shared" ref="I3:I21" si="4">D3-H3</f>
        <v>15.351091512735394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0"/>
        <v>-8.3499999999999943</v>
      </c>
      <c r="F4">
        <f t="shared" si="1"/>
        <v>-12.650000000000006</v>
      </c>
      <c r="G4">
        <f t="shared" si="2"/>
        <v>105.62749999999997</v>
      </c>
      <c r="H4">
        <f t="shared" si="3"/>
        <v>68.45806360641447</v>
      </c>
      <c r="I4">
        <f t="shared" si="4"/>
        <v>-6.4580636064144699</v>
      </c>
      <c r="P4" s="1" t="s">
        <v>4</v>
      </c>
      <c r="S4" s="2" t="s">
        <v>5</v>
      </c>
      <c r="U4" s="2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0"/>
        <v>-3.3499999999999943</v>
      </c>
      <c r="F5">
        <f t="shared" si="1"/>
        <v>-9.6500000000000057</v>
      </c>
      <c r="G5">
        <f t="shared" si="2"/>
        <v>32.327499999999965</v>
      </c>
      <c r="H5">
        <f t="shared" si="3"/>
        <v>72.165809949878863</v>
      </c>
      <c r="I5">
        <f t="shared" si="4"/>
        <v>-7.165809949878863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0"/>
        <v>24.650000000000006</v>
      </c>
      <c r="F6">
        <f t="shared" si="1"/>
        <v>14.349999999999994</v>
      </c>
      <c r="G6">
        <f t="shared" si="2"/>
        <v>353.72749999999996</v>
      </c>
      <c r="H6">
        <f t="shared" si="3"/>
        <v>92.929189473279422</v>
      </c>
      <c r="I6">
        <f t="shared" si="4"/>
        <v>-3.9291894732794219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0"/>
        <v>15.650000000000006</v>
      </c>
      <c r="F7">
        <f t="shared" si="1"/>
        <v>-9.6500000000000057</v>
      </c>
      <c r="G7">
        <f t="shared" si="2"/>
        <v>-151.02250000000015</v>
      </c>
      <c r="H7">
        <f t="shared" si="3"/>
        <v>86.255246055043528</v>
      </c>
      <c r="I7">
        <f t="shared" si="4"/>
        <v>-21.255246055043528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0"/>
        <v>-8.3499999999999943</v>
      </c>
      <c r="F8">
        <f t="shared" si="1"/>
        <v>-14.650000000000006</v>
      </c>
      <c r="G8">
        <f t="shared" si="2"/>
        <v>122.32749999999996</v>
      </c>
      <c r="H8">
        <f t="shared" si="3"/>
        <v>68.45806360641447</v>
      </c>
      <c r="I8">
        <f t="shared" si="4"/>
        <v>-8.4580636064144699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0"/>
        <v>-3.3499999999999943</v>
      </c>
      <c r="F9">
        <f t="shared" si="1"/>
        <v>10.349999999999994</v>
      </c>
      <c r="G9">
        <f t="shared" si="2"/>
        <v>-34.672499999999921</v>
      </c>
      <c r="H9">
        <f t="shared" si="3"/>
        <v>72.165809949878863</v>
      </c>
      <c r="I9">
        <f t="shared" si="4"/>
        <v>12.834190050121137</v>
      </c>
      <c r="P9" s="5" t="s">
        <v>4</v>
      </c>
      <c r="Q9" s="5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0"/>
        <v>4.6500000000000057</v>
      </c>
      <c r="F10">
        <f t="shared" si="1"/>
        <v>-0.65000000000000568</v>
      </c>
      <c r="G10">
        <f t="shared" si="2"/>
        <v>-3.0225000000000302</v>
      </c>
      <c r="H10">
        <f t="shared" si="3"/>
        <v>78.098204099421878</v>
      </c>
      <c r="I10">
        <f t="shared" si="4"/>
        <v>-4.0982040994218778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0"/>
        <v>-21.349999999999994</v>
      </c>
      <c r="F11">
        <f t="shared" si="1"/>
        <v>-6.6500000000000057</v>
      </c>
      <c r="G11">
        <f t="shared" si="2"/>
        <v>141.97750000000008</v>
      </c>
      <c r="H11">
        <f t="shared" si="3"/>
        <v>58.817923113407076</v>
      </c>
      <c r="I11">
        <f t="shared" si="4"/>
        <v>9.1820768865929239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0"/>
        <v>-28.349999999999994</v>
      </c>
      <c r="F12">
        <f t="shared" si="1"/>
        <v>-22.650000000000006</v>
      </c>
      <c r="G12">
        <f t="shared" si="2"/>
        <v>642.12750000000005</v>
      </c>
      <c r="H12">
        <f t="shared" si="3"/>
        <v>53.62707823255694</v>
      </c>
      <c r="I12">
        <f t="shared" si="4"/>
        <v>-1.62707823255694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0"/>
        <v>4.6500000000000057</v>
      </c>
      <c r="F13">
        <f t="shared" si="1"/>
        <v>20.349999999999994</v>
      </c>
      <c r="G13">
        <f t="shared" si="2"/>
        <v>94.627500000000083</v>
      </c>
      <c r="H13">
        <f t="shared" si="3"/>
        <v>78.098204099421878</v>
      </c>
      <c r="I13">
        <f t="shared" si="4"/>
        <v>16.901795900578122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0"/>
        <v>-3.3499999999999943</v>
      </c>
      <c r="F14">
        <f t="shared" si="1"/>
        <v>2.3499999999999943</v>
      </c>
      <c r="G14">
        <f t="shared" si="2"/>
        <v>-7.8724999999999676</v>
      </c>
      <c r="H14">
        <f t="shared" si="3"/>
        <v>72.165809949878863</v>
      </c>
      <c r="I14">
        <f t="shared" si="4"/>
        <v>4.834190050121137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0"/>
        <v>4.6500000000000057</v>
      </c>
      <c r="F15">
        <f t="shared" si="1"/>
        <v>3.3499999999999943</v>
      </c>
      <c r="G15">
        <f t="shared" si="2"/>
        <v>15.577499999999993</v>
      </c>
      <c r="H15">
        <f t="shared" si="3"/>
        <v>78.098204099421878</v>
      </c>
      <c r="I15">
        <f t="shared" si="4"/>
        <v>-9.82040994218778E-2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0"/>
        <v>9.6500000000000057</v>
      </c>
      <c r="F16">
        <f t="shared" si="1"/>
        <v>4.3499999999999943</v>
      </c>
      <c r="G16">
        <f t="shared" si="2"/>
        <v>41.977499999999971</v>
      </c>
      <c r="H16">
        <f t="shared" si="3"/>
        <v>81.805950442886257</v>
      </c>
      <c r="I16">
        <f t="shared" si="4"/>
        <v>-2.8059504428862567</v>
      </c>
    </row>
    <row r="17" spans="1:10" x14ac:dyDescent="0.25">
      <c r="A17">
        <v>16</v>
      </c>
      <c r="B17">
        <v>0</v>
      </c>
      <c r="C17">
        <v>185</v>
      </c>
      <c r="D17">
        <v>90</v>
      </c>
      <c r="E17">
        <f t="shared" si="0"/>
        <v>11.650000000000006</v>
      </c>
      <c r="F17">
        <f t="shared" si="1"/>
        <v>15.349999999999994</v>
      </c>
      <c r="G17">
        <f t="shared" si="2"/>
        <v>178.82750000000001</v>
      </c>
      <c r="H17">
        <f t="shared" si="3"/>
        <v>83.289048980272014</v>
      </c>
      <c r="I17">
        <f t="shared" si="4"/>
        <v>6.710951019727986</v>
      </c>
    </row>
    <row r="18" spans="1:10" x14ac:dyDescent="0.25">
      <c r="A18">
        <v>17</v>
      </c>
      <c r="B18">
        <v>1</v>
      </c>
      <c r="C18">
        <v>165</v>
      </c>
      <c r="D18">
        <v>58</v>
      </c>
      <c r="E18">
        <f t="shared" si="0"/>
        <v>-8.3499999999999943</v>
      </c>
      <c r="F18">
        <f t="shared" si="1"/>
        <v>-16.650000000000006</v>
      </c>
      <c r="G18">
        <f t="shared" si="2"/>
        <v>139.02749999999995</v>
      </c>
      <c r="H18">
        <f t="shared" si="3"/>
        <v>68.45806360641447</v>
      </c>
      <c r="I18">
        <f t="shared" si="4"/>
        <v>-10.45806360641447</v>
      </c>
    </row>
    <row r="19" spans="1:10" x14ac:dyDescent="0.25">
      <c r="A19">
        <v>18</v>
      </c>
      <c r="B19">
        <v>1</v>
      </c>
      <c r="C19">
        <v>180</v>
      </c>
      <c r="D19">
        <v>75</v>
      </c>
      <c r="E19">
        <f t="shared" si="0"/>
        <v>6.6500000000000057</v>
      </c>
      <c r="F19">
        <f t="shared" si="1"/>
        <v>0.34999999999999432</v>
      </c>
      <c r="G19">
        <f t="shared" si="2"/>
        <v>2.3274999999999642</v>
      </c>
      <c r="H19">
        <f t="shared" si="3"/>
        <v>79.581302636807635</v>
      </c>
      <c r="I19">
        <f t="shared" si="4"/>
        <v>-4.5813026368076351</v>
      </c>
    </row>
    <row r="20" spans="1:10" x14ac:dyDescent="0.25">
      <c r="A20">
        <v>19</v>
      </c>
      <c r="B20">
        <v>0</v>
      </c>
      <c r="C20">
        <v>199</v>
      </c>
      <c r="D20">
        <v>100</v>
      </c>
      <c r="E20">
        <f t="shared" si="0"/>
        <v>25.650000000000006</v>
      </c>
      <c r="F20">
        <f t="shared" si="1"/>
        <v>25.349999999999994</v>
      </c>
      <c r="G20">
        <f t="shared" si="2"/>
        <v>650.22749999999996</v>
      </c>
      <c r="H20">
        <f t="shared" si="3"/>
        <v>93.670738741972286</v>
      </c>
      <c r="I20">
        <f t="shared" si="4"/>
        <v>6.3292612580277137</v>
      </c>
    </row>
    <row r="21" spans="1:10" x14ac:dyDescent="0.25">
      <c r="A21">
        <v>20</v>
      </c>
      <c r="B21">
        <v>0</v>
      </c>
      <c r="C21">
        <v>150</v>
      </c>
      <c r="D21">
        <v>50</v>
      </c>
      <c r="E21">
        <f t="shared" si="0"/>
        <v>-23.349999999999994</v>
      </c>
      <c r="F21">
        <f t="shared" si="1"/>
        <v>-24.650000000000006</v>
      </c>
      <c r="G21">
        <f t="shared" si="2"/>
        <v>575.57749999999999</v>
      </c>
      <c r="H21">
        <f t="shared" si="3"/>
        <v>57.334824576021319</v>
      </c>
      <c r="I21">
        <f t="shared" si="4"/>
        <v>-7.3348245760213189</v>
      </c>
    </row>
    <row r="23" spans="1:10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" si="5">AVERAGE(D2:D21)</f>
        <v>74.650000000000006</v>
      </c>
    </row>
    <row r="24" spans="1:10" x14ac:dyDescent="0.25">
      <c r="A24" t="s">
        <v>9</v>
      </c>
      <c r="B24">
        <f>STDEV(B2:B21)</f>
        <v>0.51298917604257699</v>
      </c>
      <c r="C24">
        <f t="shared" ref="C24:D24" si="6">STDEV(C2:C21)</f>
        <v>14.328018190355492</v>
      </c>
      <c r="D24">
        <f t="shared" si="6"/>
        <v>14.335362973393716</v>
      </c>
      <c r="F24" t="s">
        <v>13</v>
      </c>
      <c r="G24">
        <f>(1/19)*SUM(G2:G21)/(C24*D24)</f>
        <v>0.74116933283071473</v>
      </c>
      <c r="H24" t="s">
        <v>19</v>
      </c>
      <c r="I24" t="s">
        <v>21</v>
      </c>
      <c r="J24">
        <f>D23-J25*C23</f>
        <v>-53.897565727910205</v>
      </c>
    </row>
    <row r="25" spans="1:10" x14ac:dyDescent="0.25">
      <c r="F25" t="s">
        <v>16</v>
      </c>
      <c r="G25">
        <f>PEARSON(C2:C21,D2:D21)</f>
        <v>0.74116933283071496</v>
      </c>
      <c r="I25" t="s">
        <v>22</v>
      </c>
      <c r="J25">
        <f>G24*D24/C24</f>
        <v>0.74154926869287685</v>
      </c>
    </row>
    <row r="26" spans="1:10" ht="17.25" x14ac:dyDescent="0.25">
      <c r="F26" t="s">
        <v>17</v>
      </c>
      <c r="G26">
        <f>G25*G25</f>
        <v>0.54933197992872718</v>
      </c>
      <c r="I26" t="s">
        <v>23</v>
      </c>
    </row>
    <row r="27" spans="1:10" x14ac:dyDescent="0.25">
      <c r="F27" t="s">
        <v>18</v>
      </c>
      <c r="G27">
        <f>G24*C24*D24</f>
        <v>152.23421052631579</v>
      </c>
      <c r="H27" t="s">
        <v>20</v>
      </c>
    </row>
    <row r="28" spans="1:10" x14ac:dyDescent="0.25">
      <c r="F28" t="s">
        <v>26</v>
      </c>
      <c r="G28">
        <f>PEARSON(D2:D21,H2:H21)</f>
        <v>0.74116933283071496</v>
      </c>
      <c r="H28" t="s">
        <v>27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130" zoomScaleNormal="130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F26" sqref="F26"/>
    </sheetView>
  </sheetViews>
  <sheetFormatPr defaultRowHeight="15" x14ac:dyDescent="0.25"/>
  <cols>
    <col min="1" max="1" width="7.5703125" bestFit="1" customWidth="1"/>
    <col min="5" max="6" width="6.85546875" bestFit="1" customWidth="1"/>
    <col min="7" max="7" width="15.140625" bestFit="1" customWidth="1"/>
    <col min="10" max="10" width="16.28515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15</v>
      </c>
      <c r="G1" t="s">
        <v>12</v>
      </c>
      <c r="H1" t="s">
        <v>24</v>
      </c>
      <c r="I1" t="s">
        <v>25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C2-C$23</f>
        <v>1.6500000000000057</v>
      </c>
      <c r="F2">
        <f>D2-D$23</f>
        <v>7.3499999999999943</v>
      </c>
      <c r="G2">
        <f>E2*F2</f>
        <v>12.127500000000033</v>
      </c>
      <c r="H2">
        <f>$J$24+$J$25*C2+$J$26*B2</f>
        <v>75.864259922420516</v>
      </c>
      <c r="I2">
        <f>D2-H2</f>
        <v>6.1357400775794844</v>
      </c>
      <c r="P2">
        <v>1</v>
      </c>
      <c r="S2" t="s">
        <v>6</v>
      </c>
      <c r="U2" s="3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F21" si="0">C3-C$23</f>
        <v>-1.3499999999999943</v>
      </c>
      <c r="F3">
        <f t="shared" si="0"/>
        <v>14.349999999999994</v>
      </c>
      <c r="G3">
        <f t="shared" ref="G3:G21" si="1">E3*F3</f>
        <v>-19.37249999999991</v>
      </c>
      <c r="H3">
        <f t="shared" ref="H3:H21" si="2">$J$24+$J$25*C3+$J$26*B3</f>
        <v>73.639209891257323</v>
      </c>
      <c r="I3">
        <f t="shared" ref="I3:I21" si="3">D3-H3</f>
        <v>15.360790108742677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0"/>
        <v>-8.3499999999999943</v>
      </c>
      <c r="F4">
        <f t="shared" si="0"/>
        <v>-12.650000000000006</v>
      </c>
      <c r="G4">
        <f t="shared" si="1"/>
        <v>105.62749999999997</v>
      </c>
      <c r="H4">
        <f t="shared" si="2"/>
        <v>68.465700743259873</v>
      </c>
      <c r="I4">
        <f t="shared" si="3"/>
        <v>-6.4657007432598732</v>
      </c>
      <c r="P4" s="1" t="s">
        <v>4</v>
      </c>
      <c r="S4" s="3" t="s">
        <v>5</v>
      </c>
      <c r="U4" s="3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0"/>
        <v>-3.3499999999999943</v>
      </c>
      <c r="F5">
        <f t="shared" si="0"/>
        <v>-9.6500000000000057</v>
      </c>
      <c r="G5">
        <f t="shared" si="1"/>
        <v>32.327499999999965</v>
      </c>
      <c r="H5">
        <f t="shared" si="2"/>
        <v>72.174117461865208</v>
      </c>
      <c r="I5">
        <f t="shared" si="3"/>
        <v>-7.1741174618652082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0"/>
        <v>24.650000000000006</v>
      </c>
      <c r="F6">
        <f t="shared" si="0"/>
        <v>14.349999999999994</v>
      </c>
      <c r="G6">
        <f t="shared" si="1"/>
        <v>353.72749999999996</v>
      </c>
      <c r="H6">
        <f t="shared" si="2"/>
        <v>92.922976828005048</v>
      </c>
      <c r="I6">
        <f t="shared" si="3"/>
        <v>-3.9229768280050479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0"/>
        <v>15.650000000000006</v>
      </c>
      <c r="F7">
        <f t="shared" si="0"/>
        <v>-9.6500000000000057</v>
      </c>
      <c r="G7">
        <f t="shared" si="1"/>
        <v>-151.02250000000015</v>
      </c>
      <c r="H7">
        <f t="shared" si="2"/>
        <v>86.247826734515442</v>
      </c>
      <c r="I7">
        <f t="shared" si="3"/>
        <v>-21.247826734515442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0"/>
        <v>-8.3499999999999943</v>
      </c>
      <c r="F8">
        <f t="shared" si="0"/>
        <v>-14.650000000000006</v>
      </c>
      <c r="G8">
        <f t="shared" si="1"/>
        <v>122.32749999999996</v>
      </c>
      <c r="H8">
        <f t="shared" si="2"/>
        <v>68.44742648520986</v>
      </c>
      <c r="I8">
        <f t="shared" si="3"/>
        <v>-8.4474264852098599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0"/>
        <v>-3.3499999999999943</v>
      </c>
      <c r="F9">
        <f t="shared" si="0"/>
        <v>10.349999999999994</v>
      </c>
      <c r="G9">
        <f t="shared" si="1"/>
        <v>-34.672499999999921</v>
      </c>
      <c r="H9">
        <f t="shared" si="2"/>
        <v>72.174117461865208</v>
      </c>
      <c r="I9">
        <f t="shared" si="3"/>
        <v>12.825882538134792</v>
      </c>
      <c r="P9" s="5" t="s">
        <v>4</v>
      </c>
      <c r="Q9" s="5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0"/>
        <v>4.6500000000000057</v>
      </c>
      <c r="F10">
        <f t="shared" si="0"/>
        <v>-0.65000000000000568</v>
      </c>
      <c r="G10">
        <f t="shared" si="1"/>
        <v>-3.0225000000000302</v>
      </c>
      <c r="H10">
        <f t="shared" si="2"/>
        <v>78.10758421163375</v>
      </c>
      <c r="I10">
        <f t="shared" si="3"/>
        <v>-4.1075842116337498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0"/>
        <v>-21.349999999999994</v>
      </c>
      <c r="F11">
        <f t="shared" si="0"/>
        <v>-6.6500000000000057</v>
      </c>
      <c r="G11">
        <f t="shared" si="1"/>
        <v>141.97750000000008</v>
      </c>
      <c r="H11">
        <f t="shared" si="2"/>
        <v>58.805543016835998</v>
      </c>
      <c r="I11">
        <f t="shared" si="3"/>
        <v>9.1944569831640024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0"/>
        <v>-28.349999999999994</v>
      </c>
      <c r="F12">
        <f t="shared" si="0"/>
        <v>-22.650000000000006</v>
      </c>
      <c r="G12">
        <f t="shared" si="1"/>
        <v>642.12750000000005</v>
      </c>
      <c r="H12">
        <f t="shared" si="2"/>
        <v>53.632033868838555</v>
      </c>
      <c r="I12">
        <f t="shared" si="3"/>
        <v>-1.6320338688385547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0"/>
        <v>4.6500000000000057</v>
      </c>
      <c r="F13">
        <f t="shared" si="0"/>
        <v>20.349999999999994</v>
      </c>
      <c r="G13">
        <f t="shared" si="1"/>
        <v>94.627500000000083</v>
      </c>
      <c r="H13">
        <f t="shared" si="2"/>
        <v>78.10758421163375</v>
      </c>
      <c r="I13">
        <f t="shared" si="3"/>
        <v>16.89241578836625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0"/>
        <v>-3.3499999999999943</v>
      </c>
      <c r="F14">
        <f t="shared" si="0"/>
        <v>2.3499999999999943</v>
      </c>
      <c r="G14">
        <f t="shared" si="1"/>
        <v>-7.8724999999999676</v>
      </c>
      <c r="H14">
        <f t="shared" si="2"/>
        <v>72.174117461865208</v>
      </c>
      <c r="I14">
        <f t="shared" si="3"/>
        <v>4.8258825381347918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0"/>
        <v>4.6500000000000057</v>
      </c>
      <c r="F15">
        <f t="shared" si="0"/>
        <v>3.3499999999999943</v>
      </c>
      <c r="G15">
        <f t="shared" si="1"/>
        <v>15.577499999999993</v>
      </c>
      <c r="H15">
        <f t="shared" si="2"/>
        <v>78.10758421163375</v>
      </c>
      <c r="I15">
        <f t="shared" si="3"/>
        <v>-0.10758421163374976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0"/>
        <v>9.6500000000000057</v>
      </c>
      <c r="F16">
        <f t="shared" si="0"/>
        <v>4.3499999999999943</v>
      </c>
      <c r="G16">
        <f t="shared" si="1"/>
        <v>41.977499999999971</v>
      </c>
      <c r="H16">
        <f t="shared" si="2"/>
        <v>81.797726672189057</v>
      </c>
      <c r="I16">
        <f t="shared" si="3"/>
        <v>-2.7977266721890572</v>
      </c>
    </row>
    <row r="17" spans="1:10" x14ac:dyDescent="0.25">
      <c r="A17">
        <v>16</v>
      </c>
      <c r="B17">
        <v>0</v>
      </c>
      <c r="C17">
        <v>185</v>
      </c>
      <c r="D17">
        <v>90</v>
      </c>
      <c r="E17">
        <f t="shared" si="0"/>
        <v>11.650000000000006</v>
      </c>
      <c r="F17">
        <f t="shared" si="0"/>
        <v>15.349999999999994</v>
      </c>
      <c r="G17">
        <f t="shared" si="1"/>
        <v>178.82750000000001</v>
      </c>
      <c r="H17">
        <f t="shared" si="2"/>
        <v>83.281093359631186</v>
      </c>
      <c r="I17">
        <f t="shared" si="3"/>
        <v>6.7189066403688145</v>
      </c>
    </row>
    <row r="18" spans="1:10" x14ac:dyDescent="0.25">
      <c r="A18">
        <v>17</v>
      </c>
      <c r="B18">
        <v>1</v>
      </c>
      <c r="C18">
        <v>165</v>
      </c>
      <c r="D18">
        <v>58</v>
      </c>
      <c r="E18">
        <f t="shared" si="0"/>
        <v>-8.3499999999999943</v>
      </c>
      <c r="F18">
        <f t="shared" si="0"/>
        <v>-16.650000000000006</v>
      </c>
      <c r="G18">
        <f t="shared" si="1"/>
        <v>139.02749999999995</v>
      </c>
      <c r="H18">
        <f t="shared" si="2"/>
        <v>68.465700743259873</v>
      </c>
      <c r="I18">
        <f t="shared" si="3"/>
        <v>-10.465700743259873</v>
      </c>
    </row>
    <row r="19" spans="1:10" x14ac:dyDescent="0.25">
      <c r="A19">
        <v>18</v>
      </c>
      <c r="B19">
        <v>1</v>
      </c>
      <c r="C19">
        <v>180</v>
      </c>
      <c r="D19">
        <v>75</v>
      </c>
      <c r="E19">
        <f t="shared" si="0"/>
        <v>6.6500000000000057</v>
      </c>
      <c r="F19">
        <f t="shared" si="0"/>
        <v>0.34999999999999432</v>
      </c>
      <c r="G19">
        <f t="shared" si="1"/>
        <v>2.3274999999999642</v>
      </c>
      <c r="H19">
        <f t="shared" si="2"/>
        <v>79.590950899075878</v>
      </c>
      <c r="I19">
        <f t="shared" si="3"/>
        <v>-4.5909508990758781</v>
      </c>
    </row>
    <row r="20" spans="1:10" x14ac:dyDescent="0.25">
      <c r="A20">
        <v>19</v>
      </c>
      <c r="B20">
        <v>0</v>
      </c>
      <c r="C20">
        <v>199</v>
      </c>
      <c r="D20">
        <v>100</v>
      </c>
      <c r="E20">
        <f t="shared" si="0"/>
        <v>25.650000000000006</v>
      </c>
      <c r="F20">
        <f t="shared" si="0"/>
        <v>25.349999999999994</v>
      </c>
      <c r="G20">
        <f t="shared" si="1"/>
        <v>650.22749999999996</v>
      </c>
      <c r="H20">
        <f>$J$24+$J$25*C20+$J$26*B20</f>
        <v>93.664660171726112</v>
      </c>
      <c r="I20">
        <f t="shared" si="3"/>
        <v>6.335339828273888</v>
      </c>
    </row>
    <row r="21" spans="1:10" x14ac:dyDescent="0.25">
      <c r="A21">
        <v>20</v>
      </c>
      <c r="B21">
        <v>0</v>
      </c>
      <c r="C21">
        <v>150</v>
      </c>
      <c r="D21">
        <v>50</v>
      </c>
      <c r="E21">
        <f t="shared" si="0"/>
        <v>-23.349999999999994</v>
      </c>
      <c r="F21">
        <f t="shared" si="0"/>
        <v>-24.650000000000006</v>
      </c>
      <c r="G21">
        <f t="shared" si="1"/>
        <v>575.57749999999999</v>
      </c>
      <c r="H21">
        <f t="shared" si="2"/>
        <v>57.322176329393869</v>
      </c>
      <c r="I21">
        <f t="shared" si="3"/>
        <v>-7.3221763293938693</v>
      </c>
    </row>
    <row r="23" spans="1:10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" si="4">AVERAGE(D2:D21)</f>
        <v>74.650000000000006</v>
      </c>
    </row>
    <row r="24" spans="1:10" ht="18" x14ac:dyDescent="0.35">
      <c r="A24" t="s">
        <v>9</v>
      </c>
      <c r="B24">
        <f>STDEV(B2:B21)</f>
        <v>0.51298917604257699</v>
      </c>
      <c r="C24">
        <f t="shared" ref="C24:D24" si="5">STDEV(C2:C21)</f>
        <v>14.328018190355492</v>
      </c>
      <c r="D24">
        <f t="shared" si="5"/>
        <v>14.335362973393716</v>
      </c>
      <c r="F24" t="s">
        <v>35</v>
      </c>
      <c r="G24">
        <f>(1/19)*SUM(G2:G21)/(C24*D24)</f>
        <v>0.74116933283071473</v>
      </c>
      <c r="H24" t="s">
        <v>19</v>
      </c>
      <c r="I24" t="s">
        <v>21</v>
      </c>
      <c r="J24">
        <v>-53.930325228766051</v>
      </c>
    </row>
    <row r="25" spans="1:10" x14ac:dyDescent="0.25">
      <c r="F25" t="s">
        <v>16</v>
      </c>
      <c r="G25">
        <f>PEARSON(C2:C21,D2:D21)</f>
        <v>0.74116933283071496</v>
      </c>
      <c r="I25" t="s">
        <v>28</v>
      </c>
      <c r="J25">
        <v>0.74168334372106615</v>
      </c>
    </row>
    <row r="26" spans="1:10" ht="17.25" x14ac:dyDescent="0.25">
      <c r="B26" t="s">
        <v>32</v>
      </c>
      <c r="C26">
        <f>SUMPRODUCT(-(B2:B21-1),C2:C21)/COUNTIF(B2:B21,0)</f>
        <v>176.8</v>
      </c>
      <c r="D26">
        <f>SUMPRODUCT(-(B2:B21-1),D2:D21)/COUNTIF(B2:B21,0)</f>
        <v>77.2</v>
      </c>
      <c r="F26" t="s">
        <v>17</v>
      </c>
      <c r="G26">
        <f>G25*G25</f>
        <v>0.54933197992872718</v>
      </c>
      <c r="I26" t="s">
        <v>29</v>
      </c>
      <c r="J26">
        <v>1.827425805001754E-2</v>
      </c>
    </row>
    <row r="27" spans="1:10" x14ac:dyDescent="0.25">
      <c r="B27" t="s">
        <v>33</v>
      </c>
      <c r="C27">
        <f>SUMPRODUCT(B2:B21,C2:C21)/COUNTIF(B2:B21,1)</f>
        <v>169.9</v>
      </c>
      <c r="D27">
        <f>SUMPRODUCT(B2:B21,D2:D21)/COUNTIF(B2:B21,1)</f>
        <v>72.099999999999994</v>
      </c>
      <c r="F27" t="s">
        <v>18</v>
      </c>
      <c r="G27">
        <f>G24*C24*D24</f>
        <v>152.23421052631579</v>
      </c>
      <c r="H27" t="s">
        <v>20</v>
      </c>
      <c r="I27" t="s">
        <v>30</v>
      </c>
      <c r="J27">
        <f>SUMSQ(I2:I21)</f>
        <v>1759.6543414999821</v>
      </c>
    </row>
    <row r="28" spans="1:10" ht="18.75" x14ac:dyDescent="0.35">
      <c r="F28" t="s">
        <v>34</v>
      </c>
      <c r="G28">
        <f>PEARSON(D2:D21,H2:H21)</f>
        <v>0.74116958890498641</v>
      </c>
      <c r="H28" t="s">
        <v>27</v>
      </c>
      <c r="I28" t="s">
        <v>31</v>
      </c>
      <c r="J28">
        <f>G28*G28</f>
        <v>0.54933235951758652</v>
      </c>
    </row>
    <row r="30" spans="1:10" ht="18" x14ac:dyDescent="0.35">
      <c r="F30" t="s">
        <v>36</v>
      </c>
      <c r="G30">
        <f>PEARSON(B2:B21,D2:D21)</f>
        <v>-0.18250286390884324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="130" zoomScaleNormal="13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K23" sqref="K23"/>
    </sheetView>
  </sheetViews>
  <sheetFormatPr defaultRowHeight="15" x14ac:dyDescent="0.25"/>
  <cols>
    <col min="1" max="1" width="7.5703125" bestFit="1" customWidth="1"/>
    <col min="5" max="7" width="6.85546875" customWidth="1"/>
    <col min="10" max="10" width="7" customWidth="1"/>
    <col min="11" max="11" width="8.42578125" customWidth="1"/>
    <col min="12" max="12" width="7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42</v>
      </c>
      <c r="F1" t="s">
        <v>43</v>
      </c>
      <c r="G1" t="s">
        <v>44</v>
      </c>
      <c r="H1" t="s">
        <v>45</v>
      </c>
      <c r="I1" t="s">
        <v>24</v>
      </c>
      <c r="J1" t="s">
        <v>46</v>
      </c>
      <c r="K1" t="s">
        <v>47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(B2-B$23)/B$24</f>
        <v>-0.97467943448089656</v>
      </c>
      <c r="F2">
        <f t="shared" ref="F2:G2" si="0">(C2-C$23)/C$24</f>
        <v>0.11515898277618446</v>
      </c>
      <c r="G2">
        <f>(D2-D$23)/D$24</f>
        <v>0.51271809535911417</v>
      </c>
      <c r="H2">
        <f>E2*$G$25</f>
        <v>0.24078696398656674</v>
      </c>
      <c r="I2">
        <f>E2*$G$26</f>
        <v>0.17788178818581535</v>
      </c>
      <c r="J2">
        <f>H2-F2</f>
        <v>0.12562798121038227</v>
      </c>
      <c r="K2">
        <f>I2-G2</f>
        <v>-0.33483630717329882</v>
      </c>
      <c r="P2">
        <v>1</v>
      </c>
      <c r="S2" t="s">
        <v>6</v>
      </c>
      <c r="U2" s="4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E21" si="1">(B3-B$23)/B$24</f>
        <v>-0.97467943448089656</v>
      </c>
      <c r="F3">
        <f t="shared" ref="F3:F21" si="2">(C3-C$23)/C$24</f>
        <v>-9.4220985907786561E-2</v>
      </c>
      <c r="G3">
        <f t="shared" ref="G3:G21" si="3">(D3-D$23)/D$24</f>
        <v>1.0010210433201758</v>
      </c>
      <c r="H3">
        <f t="shared" ref="H3:H21" si="4">E3*$G$25</f>
        <v>0.24078696398656674</v>
      </c>
      <c r="I3">
        <f t="shared" ref="I3:I21" si="5">E3*$G$26</f>
        <v>0.17788178818581535</v>
      </c>
      <c r="J3">
        <f t="shared" ref="J3:J21" si="6">H3-F3</f>
        <v>0.33500794989435329</v>
      </c>
      <c r="K3">
        <f t="shared" ref="K3:K21" si="7">I3-G3</f>
        <v>-0.82313925513436048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1"/>
        <v>0.97467943448089656</v>
      </c>
      <c r="F4">
        <f t="shared" si="2"/>
        <v>-0.58277424617038565</v>
      </c>
      <c r="G4">
        <f t="shared" si="3"/>
        <v>-0.88243318452963304</v>
      </c>
      <c r="H4">
        <f t="shared" si="4"/>
        <v>-0.24078696398656674</v>
      </c>
      <c r="I4">
        <f t="shared" si="5"/>
        <v>-0.17788178818581535</v>
      </c>
      <c r="J4">
        <f t="shared" si="6"/>
        <v>0.34198728218381891</v>
      </c>
      <c r="K4">
        <f t="shared" si="7"/>
        <v>0.70455139634381769</v>
      </c>
      <c r="P4" s="1" t="s">
        <v>4</v>
      </c>
      <c r="S4" s="4" t="s">
        <v>5</v>
      </c>
      <c r="U4" s="4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1"/>
        <v>0.97467943448089656</v>
      </c>
      <c r="F5">
        <f t="shared" si="2"/>
        <v>-0.23380763169710059</v>
      </c>
      <c r="G5">
        <f t="shared" si="3"/>
        <v>-0.67316049254632093</v>
      </c>
      <c r="H5">
        <f t="shared" si="4"/>
        <v>-0.24078696398656674</v>
      </c>
      <c r="I5">
        <f t="shared" si="5"/>
        <v>-0.17788178818581535</v>
      </c>
      <c r="J5">
        <f t="shared" si="6"/>
        <v>-6.9793322894661503E-3</v>
      </c>
      <c r="K5">
        <f t="shared" si="7"/>
        <v>0.49527870436050558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1"/>
        <v>-0.97467943448089656</v>
      </c>
      <c r="F6">
        <f t="shared" si="2"/>
        <v>1.7204054093532957</v>
      </c>
      <c r="G6">
        <f t="shared" si="3"/>
        <v>1.0010210433201758</v>
      </c>
      <c r="H6">
        <f t="shared" si="4"/>
        <v>0.24078696398656674</v>
      </c>
      <c r="I6">
        <f t="shared" si="5"/>
        <v>0.17788178818581535</v>
      </c>
      <c r="J6">
        <f t="shared" si="6"/>
        <v>-1.4796184453667289</v>
      </c>
      <c r="K6">
        <f t="shared" si="7"/>
        <v>-0.82313925513436048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1"/>
        <v>-0.97467943448089656</v>
      </c>
      <c r="F7">
        <f t="shared" si="2"/>
        <v>1.0922655033013826</v>
      </c>
      <c r="G7">
        <f t="shared" si="3"/>
        <v>-0.67316049254632093</v>
      </c>
      <c r="H7">
        <f t="shared" si="4"/>
        <v>0.24078696398656674</v>
      </c>
      <c r="I7">
        <f t="shared" si="5"/>
        <v>0.17788178818581535</v>
      </c>
      <c r="J7">
        <f t="shared" si="6"/>
        <v>-0.85147853931481587</v>
      </c>
      <c r="K7">
        <f t="shared" si="7"/>
        <v>0.85104228073213628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1"/>
        <v>-0.97467943448089656</v>
      </c>
      <c r="F8">
        <f t="shared" si="2"/>
        <v>-0.58277424617038565</v>
      </c>
      <c r="G8">
        <f t="shared" si="3"/>
        <v>-1.0219483125185078</v>
      </c>
      <c r="H8">
        <f t="shared" si="4"/>
        <v>0.24078696398656674</v>
      </c>
      <c r="I8">
        <f t="shared" si="5"/>
        <v>0.17788178818581535</v>
      </c>
      <c r="J8">
        <f t="shared" si="6"/>
        <v>0.82356121015695238</v>
      </c>
      <c r="K8">
        <f t="shared" si="7"/>
        <v>1.1998301007043231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1"/>
        <v>0.97467943448089656</v>
      </c>
      <c r="F9">
        <f t="shared" si="2"/>
        <v>-0.23380763169710059</v>
      </c>
      <c r="G9">
        <f t="shared" si="3"/>
        <v>0.72199078734242628</v>
      </c>
      <c r="H9">
        <f t="shared" si="4"/>
        <v>-0.24078696398656674</v>
      </c>
      <c r="I9">
        <f t="shared" si="5"/>
        <v>-0.17788178818581535</v>
      </c>
      <c r="J9">
        <f t="shared" si="6"/>
        <v>-6.9793322894661503E-3</v>
      </c>
      <c r="K9">
        <f t="shared" si="7"/>
        <v>-0.89987257552824162</v>
      </c>
      <c r="P9" s="5" t="s">
        <v>4</v>
      </c>
      <c r="Q9" s="5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1"/>
        <v>0.97467943448089656</v>
      </c>
      <c r="F10">
        <f t="shared" si="2"/>
        <v>0.32453895146015549</v>
      </c>
      <c r="G10">
        <f t="shared" si="3"/>
        <v>-4.5342416596384681E-2</v>
      </c>
      <c r="H10">
        <f t="shared" si="4"/>
        <v>-0.24078696398656674</v>
      </c>
      <c r="I10">
        <f t="shared" si="5"/>
        <v>-0.17788178818581535</v>
      </c>
      <c r="J10">
        <f t="shared" si="6"/>
        <v>-0.56532591544672228</v>
      </c>
      <c r="K10">
        <f t="shared" si="7"/>
        <v>-0.13253937158943066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1"/>
        <v>-0.97467943448089656</v>
      </c>
      <c r="F11">
        <f t="shared" si="2"/>
        <v>-1.4900874438009268</v>
      </c>
      <c r="G11">
        <f t="shared" si="3"/>
        <v>-0.46388780056300888</v>
      </c>
      <c r="H11">
        <f t="shared" si="4"/>
        <v>0.24078696398656674</v>
      </c>
      <c r="I11">
        <f t="shared" si="5"/>
        <v>0.17788178818581535</v>
      </c>
      <c r="J11">
        <f t="shared" si="6"/>
        <v>1.7308744077874936</v>
      </c>
      <c r="K11">
        <f t="shared" si="7"/>
        <v>0.64176958874882417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1"/>
        <v>0.97467943448089656</v>
      </c>
      <c r="F12">
        <f t="shared" si="2"/>
        <v>-1.9786407040635259</v>
      </c>
      <c r="G12">
        <f t="shared" si="3"/>
        <v>-1.5800088244740067</v>
      </c>
      <c r="H12">
        <f t="shared" si="4"/>
        <v>-0.24078696398656674</v>
      </c>
      <c r="I12">
        <f t="shared" si="5"/>
        <v>-0.17788178818581535</v>
      </c>
      <c r="J12">
        <f t="shared" si="6"/>
        <v>1.7378537400769591</v>
      </c>
      <c r="K12">
        <f t="shared" si="7"/>
        <v>1.4021270362881912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1"/>
        <v>0.97467943448089656</v>
      </c>
      <c r="F13">
        <f t="shared" si="2"/>
        <v>0.32453895146015549</v>
      </c>
      <c r="G13">
        <f t="shared" si="3"/>
        <v>1.4195664272867998</v>
      </c>
      <c r="H13">
        <f t="shared" si="4"/>
        <v>-0.24078696398656674</v>
      </c>
      <c r="I13">
        <f t="shared" si="5"/>
        <v>-0.17788178818581535</v>
      </c>
      <c r="J13">
        <f t="shared" si="6"/>
        <v>-0.56532591544672228</v>
      </c>
      <c r="K13">
        <f t="shared" si="7"/>
        <v>-1.5974482154726153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1"/>
        <v>0.97467943448089656</v>
      </c>
      <c r="F14">
        <f t="shared" si="2"/>
        <v>-0.23380763169710059</v>
      </c>
      <c r="G14">
        <f t="shared" si="3"/>
        <v>0.16393027538692739</v>
      </c>
      <c r="H14">
        <f t="shared" si="4"/>
        <v>-0.24078696398656674</v>
      </c>
      <c r="I14">
        <f t="shared" si="5"/>
        <v>-0.17788178818581535</v>
      </c>
      <c r="J14">
        <f t="shared" si="6"/>
        <v>-6.9793322894661503E-3</v>
      </c>
      <c r="K14">
        <f t="shared" si="7"/>
        <v>-0.34181206357274274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1"/>
        <v>0.97467943448089656</v>
      </c>
      <c r="F15">
        <f t="shared" si="2"/>
        <v>0.32453895146015549</v>
      </c>
      <c r="G15">
        <f t="shared" si="3"/>
        <v>0.23368783938136478</v>
      </c>
      <c r="H15">
        <f t="shared" si="4"/>
        <v>-0.24078696398656674</v>
      </c>
      <c r="I15">
        <f t="shared" si="5"/>
        <v>-0.17788178818581535</v>
      </c>
      <c r="J15">
        <f t="shared" si="6"/>
        <v>-0.56532591544672228</v>
      </c>
      <c r="K15">
        <f t="shared" si="7"/>
        <v>-0.41156962756718013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1"/>
        <v>-0.97467943448089656</v>
      </c>
      <c r="F16">
        <f t="shared" si="2"/>
        <v>0.67350556593344058</v>
      </c>
      <c r="G16">
        <f t="shared" si="3"/>
        <v>0.30344540337580211</v>
      </c>
      <c r="H16">
        <f t="shared" si="4"/>
        <v>0.24078696398656674</v>
      </c>
      <c r="I16">
        <f t="shared" si="5"/>
        <v>0.17788178818581535</v>
      </c>
      <c r="J16">
        <f t="shared" si="6"/>
        <v>-0.43271860194687384</v>
      </c>
      <c r="K16">
        <f t="shared" si="7"/>
        <v>-0.12556361518998677</v>
      </c>
    </row>
    <row r="17" spans="1:11" x14ac:dyDescent="0.25">
      <c r="A17">
        <v>16</v>
      </c>
      <c r="B17">
        <v>0</v>
      </c>
      <c r="C17">
        <v>185</v>
      </c>
      <c r="D17">
        <v>90</v>
      </c>
      <c r="E17">
        <f t="shared" si="1"/>
        <v>-0.97467943448089656</v>
      </c>
      <c r="F17">
        <f t="shared" si="2"/>
        <v>0.81309221172275459</v>
      </c>
      <c r="G17">
        <f t="shared" si="3"/>
        <v>1.0707786073146131</v>
      </c>
      <c r="H17">
        <f t="shared" si="4"/>
        <v>0.24078696398656674</v>
      </c>
      <c r="I17">
        <f t="shared" si="5"/>
        <v>0.17788178818581535</v>
      </c>
      <c r="J17">
        <f t="shared" si="6"/>
        <v>-0.57230524773618785</v>
      </c>
      <c r="K17">
        <f t="shared" si="7"/>
        <v>-0.8928968191287977</v>
      </c>
    </row>
    <row r="18" spans="1:11" x14ac:dyDescent="0.25">
      <c r="A18">
        <v>17</v>
      </c>
      <c r="B18">
        <v>1</v>
      </c>
      <c r="C18">
        <v>165</v>
      </c>
      <c r="D18">
        <v>58</v>
      </c>
      <c r="E18">
        <f t="shared" si="1"/>
        <v>0.97467943448089656</v>
      </c>
      <c r="F18">
        <f t="shared" si="2"/>
        <v>-0.58277424617038565</v>
      </c>
      <c r="G18">
        <f t="shared" si="3"/>
        <v>-1.1614634405073825</v>
      </c>
      <c r="H18">
        <f t="shared" si="4"/>
        <v>-0.24078696398656674</v>
      </c>
      <c r="I18">
        <f t="shared" si="5"/>
        <v>-0.17788178818581535</v>
      </c>
      <c r="J18">
        <f t="shared" si="6"/>
        <v>0.34198728218381891</v>
      </c>
      <c r="K18">
        <f t="shared" si="7"/>
        <v>0.98358165232156713</v>
      </c>
    </row>
    <row r="19" spans="1:11" x14ac:dyDescent="0.25">
      <c r="A19">
        <v>18</v>
      </c>
      <c r="B19">
        <v>1</v>
      </c>
      <c r="C19">
        <v>180</v>
      </c>
      <c r="D19">
        <v>75</v>
      </c>
      <c r="E19">
        <f t="shared" si="1"/>
        <v>0.97467943448089656</v>
      </c>
      <c r="F19">
        <f t="shared" si="2"/>
        <v>0.4641255972494695</v>
      </c>
      <c r="G19">
        <f t="shared" si="3"/>
        <v>2.4415147398052679E-2</v>
      </c>
      <c r="H19">
        <f t="shared" si="4"/>
        <v>-0.24078696398656674</v>
      </c>
      <c r="I19">
        <f t="shared" si="5"/>
        <v>-0.17788178818581535</v>
      </c>
      <c r="J19">
        <f t="shared" si="6"/>
        <v>-0.70491256123603629</v>
      </c>
      <c r="K19">
        <f t="shared" si="7"/>
        <v>-0.20229693558386802</v>
      </c>
    </row>
    <row r="20" spans="1:11" x14ac:dyDescent="0.25">
      <c r="A20">
        <v>19</v>
      </c>
      <c r="B20">
        <v>0</v>
      </c>
      <c r="C20">
        <v>199</v>
      </c>
      <c r="D20">
        <v>100</v>
      </c>
      <c r="E20">
        <f t="shared" si="1"/>
        <v>-0.97467943448089656</v>
      </c>
      <c r="F20">
        <f t="shared" si="2"/>
        <v>1.7901987322479527</v>
      </c>
      <c r="G20">
        <f t="shared" si="3"/>
        <v>1.7683542472589868</v>
      </c>
      <c r="H20">
        <f t="shared" si="4"/>
        <v>0.24078696398656674</v>
      </c>
      <c r="I20">
        <f t="shared" si="5"/>
        <v>0.17788178818581535</v>
      </c>
      <c r="J20">
        <f t="shared" si="6"/>
        <v>-1.5494117682613859</v>
      </c>
      <c r="K20">
        <f t="shared" si="7"/>
        <v>-1.5904724590731716</v>
      </c>
    </row>
    <row r="21" spans="1:11" x14ac:dyDescent="0.25">
      <c r="A21">
        <v>20</v>
      </c>
      <c r="B21">
        <v>0</v>
      </c>
      <c r="C21">
        <v>150</v>
      </c>
      <c r="D21">
        <v>50</v>
      </c>
      <c r="E21">
        <f t="shared" si="1"/>
        <v>-0.97467943448089656</v>
      </c>
      <c r="F21">
        <f t="shared" si="2"/>
        <v>-1.6296740895902408</v>
      </c>
      <c r="G21">
        <f t="shared" si="3"/>
        <v>-1.7195239524628814</v>
      </c>
      <c r="H21">
        <f t="shared" si="4"/>
        <v>0.24078696398656674</v>
      </c>
      <c r="I21">
        <f t="shared" si="5"/>
        <v>0.17788178818581535</v>
      </c>
      <c r="J21">
        <f t="shared" si="6"/>
        <v>1.8704610535768076</v>
      </c>
      <c r="K21">
        <f t="shared" si="7"/>
        <v>1.8974057406486966</v>
      </c>
    </row>
    <row r="23" spans="1:11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" si="8">AVERAGE(D2:D21)</f>
        <v>74.650000000000006</v>
      </c>
      <c r="K23" t="s">
        <v>48</v>
      </c>
    </row>
    <row r="24" spans="1:11" ht="18" x14ac:dyDescent="0.35">
      <c r="A24" t="s">
        <v>9</v>
      </c>
      <c r="B24">
        <f>STDEV(B2:B21)</f>
        <v>0.51298917604257699</v>
      </c>
      <c r="C24">
        <f t="shared" ref="C24:D24" si="9">STDEV(C2:C21)</f>
        <v>14.328018190355492</v>
      </c>
      <c r="D24">
        <f t="shared" si="9"/>
        <v>14.335362973393716</v>
      </c>
      <c r="F24" t="s">
        <v>35</v>
      </c>
      <c r="G24">
        <f>PEARSON(C2:C21,D2:D21)</f>
        <v>0.74116933283071496</v>
      </c>
      <c r="H24" t="s">
        <v>39</v>
      </c>
      <c r="I24">
        <f>(G24-G25*G26)/(SQRT(1-G25*G25)*SQRT(1-G26*G26))</f>
        <v>0.73061936310000475</v>
      </c>
      <c r="K24">
        <f>PEARSON(J2:J21,K2:K21)</f>
        <v>0.73061936310000486</v>
      </c>
    </row>
    <row r="25" spans="1:11" ht="18" x14ac:dyDescent="0.35">
      <c r="F25" t="s">
        <v>37</v>
      </c>
      <c r="G25">
        <f>PEARSON(C2:C21,B2:B21)</f>
        <v>-0.24704221251452504</v>
      </c>
      <c r="H25" t="s">
        <v>40</v>
      </c>
      <c r="I25">
        <f>(G25-G26*G24)/(SQRT(1-G26*G26)*SQRT(1-G24*G24))</f>
        <v>-0.16934744187287085</v>
      </c>
    </row>
    <row r="26" spans="1:11" ht="18" x14ac:dyDescent="0.35">
      <c r="F26" t="s">
        <v>38</v>
      </c>
      <c r="G26">
        <f>PEARSON(D2:D21,B2:B21)</f>
        <v>-0.18250286390884324</v>
      </c>
      <c r="H26" t="s">
        <v>41</v>
      </c>
      <c r="I26">
        <f>(G26-G24*G25)/(SQRT(1-G24*G24)*SQRT(1-G25*G25))</f>
        <v>9.1812197981997552E-4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Regr</vt:lpstr>
      <vt:lpstr>Regr (2)</vt:lpstr>
      <vt:lpstr>Parc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2018-03-13T13:25:48Z</dcterms:created>
  <dcterms:modified xsi:type="dcterms:W3CDTF">2018-04-03T13:35:10Z</dcterms:modified>
</cp:coreProperties>
</file>