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C9A7F454-2B38-4D0E-A13D-CC33F3CDFA35}" xr6:coauthVersionLast="47" xr6:coauthVersionMax="47" xr10:uidLastSave="{00000000-0000-0000-0000-000000000000}"/>
  <bookViews>
    <workbookView xWindow="-120" yWindow="-120" windowWidth="29040" windowHeight="15720" activeTab="4" xr2:uid="{2209479B-C9D3-4B3A-BA44-167052BA07C4}"/>
  </bookViews>
  <sheets>
    <sheet name="List1" sheetId="1" r:id="rId1"/>
    <sheet name="t-test" sheetId="2" r:id="rId2"/>
    <sheet name="Regrese" sheetId="3" r:id="rId3"/>
    <sheet name="Regrese2" sheetId="4" r:id="rId4"/>
    <sheet name="Parc" sheetId="5" r:id="rId5"/>
  </sheets>
  <definedNames>
    <definedName name="_xlnm._FilterDatabase" localSheetId="1" hidden="1">'t-test'!$A$1:$I$21</definedName>
    <definedName name="solver_adj" localSheetId="3" hidden="1">Regrese2!$N$3:$N$5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2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Regrese2!$N$17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5" l="1"/>
  <c r="P2" i="5"/>
  <c r="O2" i="5"/>
  <c r="N19" i="5"/>
  <c r="M21" i="5"/>
  <c r="I37" i="5"/>
  <c r="I35" i="5"/>
  <c r="I34" i="5"/>
  <c r="K30" i="5"/>
  <c r="K18" i="5"/>
  <c r="J18" i="5"/>
  <c r="I18" i="5"/>
  <c r="H18" i="5"/>
  <c r="I29" i="5"/>
  <c r="G15" i="5"/>
  <c r="F15" i="5"/>
  <c r="E15" i="5"/>
  <c r="I15" i="5" s="1"/>
  <c r="K15" i="5" s="1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20" i="5"/>
  <c r="N21" i="5"/>
  <c r="N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" i="5"/>
  <c r="I38" i="5"/>
  <c r="B24" i="5"/>
  <c r="B23" i="5"/>
  <c r="C24" i="5"/>
  <c r="C23" i="5"/>
  <c r="D24" i="5"/>
  <c r="D23" i="5"/>
  <c r="K2" i="5"/>
  <c r="K21" i="5"/>
  <c r="K20" i="5"/>
  <c r="K19" i="5"/>
  <c r="K17" i="5"/>
  <c r="K16" i="5"/>
  <c r="K14" i="5"/>
  <c r="K13" i="5"/>
  <c r="K12" i="5"/>
  <c r="K11" i="5"/>
  <c r="K10" i="5"/>
  <c r="K9" i="5"/>
  <c r="K8" i="5"/>
  <c r="K7" i="5"/>
  <c r="K6" i="5"/>
  <c r="K5" i="5"/>
  <c r="K4" i="5"/>
  <c r="K3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9" i="5"/>
  <c r="J20" i="5"/>
  <c r="J21" i="5"/>
  <c r="J2" i="5"/>
  <c r="I3" i="5"/>
  <c r="I4" i="5"/>
  <c r="I5" i="5"/>
  <c r="I6" i="5"/>
  <c r="I7" i="5"/>
  <c r="I8" i="5"/>
  <c r="I9" i="5"/>
  <c r="I10" i="5"/>
  <c r="I11" i="5"/>
  <c r="I12" i="5"/>
  <c r="I13" i="5"/>
  <c r="I14" i="5"/>
  <c r="I16" i="5"/>
  <c r="I17" i="5"/>
  <c r="I19" i="5"/>
  <c r="I20" i="5"/>
  <c r="I21" i="5"/>
  <c r="I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9" i="5"/>
  <c r="H20" i="5"/>
  <c r="H21" i="5"/>
  <c r="H2" i="5"/>
  <c r="I30" i="5"/>
  <c r="G24" i="5"/>
  <c r="F24" i="5"/>
  <c r="E24" i="5"/>
  <c r="G23" i="5"/>
  <c r="F23" i="5"/>
  <c r="E23" i="5"/>
  <c r="G21" i="5"/>
  <c r="G20" i="5"/>
  <c r="G19" i="5"/>
  <c r="G18" i="5"/>
  <c r="G17" i="5"/>
  <c r="G16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21" i="5"/>
  <c r="F20" i="5"/>
  <c r="F19" i="5"/>
  <c r="F18" i="5"/>
  <c r="F17" i="5"/>
  <c r="F16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6" i="5"/>
  <c r="E17" i="5"/>
  <c r="E18" i="5"/>
  <c r="E19" i="5"/>
  <c r="E20" i="5"/>
  <c r="E21" i="5"/>
  <c r="E2" i="5"/>
  <c r="N5" i="3"/>
  <c r="D31" i="5"/>
  <c r="E30" i="5"/>
  <c r="F30" i="5" s="1"/>
  <c r="C31" i="5"/>
  <c r="C30" i="5"/>
  <c r="C29" i="5"/>
  <c r="N17" i="3"/>
  <c r="J2" i="4" l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D28" i="4"/>
  <c r="C28" i="4"/>
  <c r="B28" i="4"/>
  <c r="D27" i="4"/>
  <c r="C27" i="4"/>
  <c r="B27" i="4"/>
  <c r="J24" i="4"/>
  <c r="D23" i="4"/>
  <c r="C23" i="4"/>
  <c r="F13" i="4" s="1"/>
  <c r="B23" i="4"/>
  <c r="E18" i="4" s="1"/>
  <c r="F18" i="4"/>
  <c r="K29" i="3"/>
  <c r="K28" i="3"/>
  <c r="K27" i="3"/>
  <c r="K26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" i="3"/>
  <c r="N4" i="3"/>
  <c r="D28" i="3"/>
  <c r="C28" i="3"/>
  <c r="B28" i="3"/>
  <c r="D27" i="3"/>
  <c r="C27" i="3"/>
  <c r="B27" i="3"/>
  <c r="J24" i="3"/>
  <c r="D23" i="3"/>
  <c r="C23" i="3"/>
  <c r="F18" i="3" s="1"/>
  <c r="B23" i="3"/>
  <c r="E10" i="3" s="1"/>
  <c r="F21" i="3"/>
  <c r="E21" i="3"/>
  <c r="F20" i="3"/>
  <c r="E20" i="3"/>
  <c r="F19" i="3"/>
  <c r="E19" i="3"/>
  <c r="F14" i="3"/>
  <c r="E14" i="3"/>
  <c r="F13" i="3"/>
  <c r="F12" i="3"/>
  <c r="F11" i="3"/>
  <c r="E11" i="3"/>
  <c r="F10" i="3"/>
  <c r="F9" i="3"/>
  <c r="F5" i="3"/>
  <c r="F4" i="3"/>
  <c r="E4" i="3"/>
  <c r="F3" i="3"/>
  <c r="E3" i="3"/>
  <c r="F2" i="3"/>
  <c r="E2" i="3"/>
  <c r="H27" i="1"/>
  <c r="G27" i="1"/>
  <c r="H28" i="1"/>
  <c r="G28" i="1"/>
  <c r="J24" i="1"/>
  <c r="J24" i="2"/>
  <c r="D28" i="2"/>
  <c r="C28" i="2"/>
  <c r="B28" i="2"/>
  <c r="D27" i="2"/>
  <c r="C27" i="2"/>
  <c r="B27" i="2"/>
  <c r="K24" i="2"/>
  <c r="D23" i="2"/>
  <c r="C23" i="2"/>
  <c r="F6" i="2" s="1"/>
  <c r="B23" i="2"/>
  <c r="E16" i="2" s="1"/>
  <c r="N22" i="2"/>
  <c r="E10" i="4" l="1"/>
  <c r="F19" i="4"/>
  <c r="F2" i="4"/>
  <c r="F10" i="4"/>
  <c r="F20" i="4"/>
  <c r="E9" i="4"/>
  <c r="F9" i="4"/>
  <c r="E3" i="4"/>
  <c r="E11" i="4"/>
  <c r="E21" i="4"/>
  <c r="E19" i="4"/>
  <c r="F3" i="4"/>
  <c r="F11" i="4"/>
  <c r="F21" i="4"/>
  <c r="E5" i="4"/>
  <c r="E14" i="4"/>
  <c r="E12" i="4"/>
  <c r="F14" i="4"/>
  <c r="E6" i="4"/>
  <c r="E15" i="4"/>
  <c r="F12" i="4"/>
  <c r="F6" i="4"/>
  <c r="F15" i="4"/>
  <c r="E4" i="4"/>
  <c r="F4" i="4"/>
  <c r="E7" i="4"/>
  <c r="E16" i="4"/>
  <c r="F5" i="4"/>
  <c r="F7" i="4"/>
  <c r="F16" i="4"/>
  <c r="E8" i="4"/>
  <c r="E17" i="4"/>
  <c r="F8" i="4"/>
  <c r="F17" i="4"/>
  <c r="K28" i="4"/>
  <c r="K24" i="4"/>
  <c r="E13" i="4"/>
  <c r="E2" i="4"/>
  <c r="E20" i="4"/>
  <c r="E15" i="3"/>
  <c r="F6" i="3"/>
  <c r="E16" i="3"/>
  <c r="E7" i="3"/>
  <c r="F16" i="3"/>
  <c r="E5" i="3"/>
  <c r="E6" i="3"/>
  <c r="F15" i="3"/>
  <c r="F7" i="3"/>
  <c r="H7" i="3" s="1"/>
  <c r="E17" i="3"/>
  <c r="E8" i="3"/>
  <c r="F17" i="3"/>
  <c r="H17" i="3" s="1"/>
  <c r="F8" i="3"/>
  <c r="H8" i="3" s="1"/>
  <c r="E18" i="3"/>
  <c r="E9" i="3"/>
  <c r="C24" i="3"/>
  <c r="H20" i="3" s="1"/>
  <c r="K24" i="3"/>
  <c r="E12" i="3"/>
  <c r="E13" i="3"/>
  <c r="F20" i="2"/>
  <c r="E8" i="2"/>
  <c r="E13" i="2"/>
  <c r="E12" i="2"/>
  <c r="F11" i="2"/>
  <c r="F12" i="2"/>
  <c r="E7" i="2"/>
  <c r="E6" i="2"/>
  <c r="F7" i="2"/>
  <c r="E14" i="2"/>
  <c r="F16" i="2"/>
  <c r="N21" i="2"/>
  <c r="N23" i="2" s="1"/>
  <c r="E2" i="2"/>
  <c r="F14" i="2"/>
  <c r="E10" i="2"/>
  <c r="E4" i="2"/>
  <c r="F5" i="2"/>
  <c r="E5" i="2"/>
  <c r="F4" i="2"/>
  <c r="E19" i="2"/>
  <c r="F8" i="2"/>
  <c r="E17" i="2"/>
  <c r="F19" i="2"/>
  <c r="E15" i="2"/>
  <c r="F17" i="2"/>
  <c r="F2" i="2"/>
  <c r="F10" i="2"/>
  <c r="E18" i="2"/>
  <c r="F18" i="2"/>
  <c r="F15" i="2"/>
  <c r="E9" i="2"/>
  <c r="F3" i="2"/>
  <c r="E20" i="2"/>
  <c r="E3" i="2"/>
  <c r="E21" i="2"/>
  <c r="F21" i="2"/>
  <c r="E11" i="2"/>
  <c r="F13" i="2"/>
  <c r="F9" i="2"/>
  <c r="C24" i="4" l="1"/>
  <c r="B24" i="4"/>
  <c r="G13" i="4" s="1"/>
  <c r="H11" i="3"/>
  <c r="H9" i="3"/>
  <c r="H4" i="3"/>
  <c r="H21" i="3"/>
  <c r="H3" i="3"/>
  <c r="H18" i="3"/>
  <c r="H15" i="3"/>
  <c r="H2" i="3"/>
  <c r="H16" i="3"/>
  <c r="H13" i="3"/>
  <c r="H19" i="3"/>
  <c r="B24" i="3"/>
  <c r="G12" i="3" s="1"/>
  <c r="I12" i="3" s="1"/>
  <c r="H6" i="3"/>
  <c r="H10" i="3"/>
  <c r="H14" i="3"/>
  <c r="H5" i="3"/>
  <c r="H12" i="3"/>
  <c r="C24" i="2"/>
  <c r="H6" i="2" s="1"/>
  <c r="B24" i="2"/>
  <c r="G16" i="2" s="1"/>
  <c r="H20" i="4" l="1"/>
  <c r="H4" i="4"/>
  <c r="H14" i="4"/>
  <c r="H5" i="4"/>
  <c r="H16" i="4"/>
  <c r="H18" i="4"/>
  <c r="H13" i="4"/>
  <c r="I13" i="4" s="1"/>
  <c r="H9" i="4"/>
  <c r="H2" i="4"/>
  <c r="H6" i="4"/>
  <c r="H10" i="4"/>
  <c r="H12" i="4"/>
  <c r="H8" i="4"/>
  <c r="H19" i="4"/>
  <c r="H17" i="4"/>
  <c r="H15" i="4"/>
  <c r="H3" i="4"/>
  <c r="H11" i="4"/>
  <c r="H21" i="4"/>
  <c r="H7" i="4"/>
  <c r="G11" i="4"/>
  <c r="I11" i="4" s="1"/>
  <c r="G14" i="4"/>
  <c r="I14" i="4" s="1"/>
  <c r="G21" i="4"/>
  <c r="I21" i="4" s="1"/>
  <c r="G3" i="4"/>
  <c r="I3" i="4" s="1"/>
  <c r="G5" i="4"/>
  <c r="I5" i="4" s="1"/>
  <c r="G7" i="4"/>
  <c r="I7" i="4" s="1"/>
  <c r="G9" i="4"/>
  <c r="I9" i="4" s="1"/>
  <c r="G19" i="4"/>
  <c r="G10" i="4"/>
  <c r="I10" i="4" s="1"/>
  <c r="G4" i="4"/>
  <c r="I4" i="4" s="1"/>
  <c r="G18" i="4"/>
  <c r="I18" i="4" s="1"/>
  <c r="G8" i="4"/>
  <c r="G17" i="4"/>
  <c r="G12" i="4"/>
  <c r="G6" i="4"/>
  <c r="G15" i="4"/>
  <c r="I15" i="4" s="1"/>
  <c r="G16" i="4"/>
  <c r="I16" i="4" s="1"/>
  <c r="G2" i="4"/>
  <c r="G20" i="4"/>
  <c r="I20" i="4" s="1"/>
  <c r="G15" i="3"/>
  <c r="I15" i="3" s="1"/>
  <c r="G2" i="3"/>
  <c r="G5" i="3"/>
  <c r="I5" i="3" s="1"/>
  <c r="G19" i="3"/>
  <c r="I19" i="3" s="1"/>
  <c r="G6" i="3"/>
  <c r="I6" i="3" s="1"/>
  <c r="G16" i="3"/>
  <c r="I16" i="3" s="1"/>
  <c r="G20" i="3"/>
  <c r="I20" i="3" s="1"/>
  <c r="G11" i="3"/>
  <c r="I11" i="3" s="1"/>
  <c r="G10" i="3"/>
  <c r="I10" i="3" s="1"/>
  <c r="G7" i="3"/>
  <c r="I7" i="3" s="1"/>
  <c r="G17" i="3"/>
  <c r="I17" i="3" s="1"/>
  <c r="G8" i="3"/>
  <c r="I8" i="3" s="1"/>
  <c r="G4" i="3"/>
  <c r="I4" i="3" s="1"/>
  <c r="G3" i="3"/>
  <c r="I3" i="3" s="1"/>
  <c r="G21" i="3"/>
  <c r="I21" i="3" s="1"/>
  <c r="G18" i="3"/>
  <c r="I18" i="3" s="1"/>
  <c r="G14" i="3"/>
  <c r="I14" i="3" s="1"/>
  <c r="G9" i="3"/>
  <c r="I9" i="3" s="1"/>
  <c r="G13" i="3"/>
  <c r="I13" i="3" s="1"/>
  <c r="H28" i="3"/>
  <c r="H27" i="3"/>
  <c r="H8" i="2"/>
  <c r="H13" i="2"/>
  <c r="G12" i="2"/>
  <c r="H10" i="2"/>
  <c r="G6" i="2"/>
  <c r="I6" i="2" s="1"/>
  <c r="G2" i="2"/>
  <c r="I2" i="2" s="1"/>
  <c r="G15" i="2"/>
  <c r="G10" i="2"/>
  <c r="H14" i="2"/>
  <c r="H7" i="2"/>
  <c r="H12" i="2"/>
  <c r="G7" i="2"/>
  <c r="I7" i="2" s="1"/>
  <c r="H19" i="2"/>
  <c r="G9" i="2"/>
  <c r="I9" i="2" s="1"/>
  <c r="G4" i="2"/>
  <c r="I4" i="2" s="1"/>
  <c r="G14" i="2"/>
  <c r="I14" i="2" s="1"/>
  <c r="H20" i="2"/>
  <c r="G3" i="2"/>
  <c r="H2" i="2"/>
  <c r="H5" i="2"/>
  <c r="G13" i="2"/>
  <c r="I13" i="2" s="1"/>
  <c r="G18" i="2"/>
  <c r="H3" i="2"/>
  <c r="G20" i="2"/>
  <c r="G21" i="2"/>
  <c r="I21" i="2" s="1"/>
  <c r="H15" i="2"/>
  <c r="G11" i="2"/>
  <c r="I11" i="2" s="1"/>
  <c r="H9" i="2"/>
  <c r="G8" i="2"/>
  <c r="I8" i="2" s="1"/>
  <c r="G5" i="2"/>
  <c r="I5" i="2" s="1"/>
  <c r="G19" i="2"/>
  <c r="H16" i="2"/>
  <c r="I16" i="2" s="1"/>
  <c r="G17" i="2"/>
  <c r="H17" i="2"/>
  <c r="H11" i="2"/>
  <c r="H4" i="2"/>
  <c r="H21" i="2"/>
  <c r="H18" i="2"/>
  <c r="N22" i="1"/>
  <c r="K24" i="1"/>
  <c r="N21" i="1" s="1"/>
  <c r="N23" i="1" s="1"/>
  <c r="D28" i="1"/>
  <c r="D27" i="1"/>
  <c r="D23" i="1"/>
  <c r="C28" i="1"/>
  <c r="C27" i="1"/>
  <c r="C23" i="1"/>
  <c r="F16" i="1" s="1"/>
  <c r="B28" i="1"/>
  <c r="B27" i="1"/>
  <c r="B23" i="1"/>
  <c r="E5" i="1" s="1"/>
  <c r="H27" i="4" l="1"/>
  <c r="H28" i="4"/>
  <c r="I19" i="4"/>
  <c r="I6" i="4"/>
  <c r="I12" i="4"/>
  <c r="I17" i="4"/>
  <c r="I8" i="4"/>
  <c r="K6" i="4"/>
  <c r="K4" i="4"/>
  <c r="K15" i="4"/>
  <c r="K21" i="4"/>
  <c r="K9" i="4"/>
  <c r="K8" i="4"/>
  <c r="K3" i="4"/>
  <c r="K7" i="4"/>
  <c r="K16" i="4"/>
  <c r="K17" i="4"/>
  <c r="K10" i="4"/>
  <c r="K19" i="4"/>
  <c r="K12" i="4"/>
  <c r="K14" i="4"/>
  <c r="K5" i="4"/>
  <c r="K18" i="4"/>
  <c r="K13" i="4"/>
  <c r="K11" i="4"/>
  <c r="K20" i="4"/>
  <c r="G28" i="4"/>
  <c r="G27" i="4"/>
  <c r="I2" i="4"/>
  <c r="I24" i="4" s="1"/>
  <c r="G28" i="3"/>
  <c r="I2" i="3"/>
  <c r="I24" i="3" s="1"/>
  <c r="G27" i="3"/>
  <c r="I10" i="2"/>
  <c r="I17" i="2"/>
  <c r="I15" i="2"/>
  <c r="I19" i="2"/>
  <c r="I20" i="2"/>
  <c r="I18" i="2"/>
  <c r="I12" i="2"/>
  <c r="I3" i="2"/>
  <c r="F4" i="1"/>
  <c r="E4" i="1"/>
  <c r="E10" i="1"/>
  <c r="E9" i="1"/>
  <c r="E21" i="1"/>
  <c r="E20" i="1"/>
  <c r="E19" i="1"/>
  <c r="E18" i="1"/>
  <c r="E17" i="1"/>
  <c r="E15" i="1"/>
  <c r="E16" i="1"/>
  <c r="E14" i="1"/>
  <c r="F17" i="1"/>
  <c r="F18" i="1"/>
  <c r="F2" i="1"/>
  <c r="E12" i="1"/>
  <c r="F6" i="1"/>
  <c r="F3" i="1"/>
  <c r="F20" i="1"/>
  <c r="E13" i="1"/>
  <c r="F5" i="1"/>
  <c r="F21" i="1"/>
  <c r="E11" i="1"/>
  <c r="F7" i="1"/>
  <c r="F19" i="1"/>
  <c r="F8" i="1"/>
  <c r="F9" i="1"/>
  <c r="E2" i="1"/>
  <c r="E7" i="1"/>
  <c r="F11" i="1"/>
  <c r="E8" i="1"/>
  <c r="F10" i="1"/>
  <c r="E3" i="1"/>
  <c r="E6" i="1"/>
  <c r="F12" i="1"/>
  <c r="F13" i="1"/>
  <c r="F14" i="1"/>
  <c r="F15" i="1"/>
  <c r="N19" i="4" l="1"/>
  <c r="K2" i="4"/>
  <c r="N17" i="4" s="1"/>
  <c r="C24" i="1"/>
  <c r="H4" i="1" s="1"/>
  <c r="B24" i="1"/>
  <c r="G13" i="1" s="1"/>
  <c r="K27" i="4" l="1"/>
  <c r="K26" i="4"/>
  <c r="G4" i="1"/>
  <c r="I4" i="1" s="1"/>
  <c r="H16" i="1"/>
  <c r="H8" i="1"/>
  <c r="G2" i="1"/>
  <c r="H17" i="1"/>
  <c r="G16" i="1"/>
  <c r="I16" i="1" s="1"/>
  <c r="G15" i="1"/>
  <c r="G14" i="1"/>
  <c r="G17" i="1"/>
  <c r="I17" i="1" s="1"/>
  <c r="G10" i="1"/>
  <c r="G5" i="1"/>
  <c r="I5" i="1" s="1"/>
  <c r="G21" i="1"/>
  <c r="G19" i="1"/>
  <c r="G9" i="1"/>
  <c r="G20" i="1"/>
  <c r="G18" i="1"/>
  <c r="G8" i="1"/>
  <c r="H20" i="1"/>
  <c r="H13" i="1"/>
  <c r="I13" i="1" s="1"/>
  <c r="H5" i="1"/>
  <c r="H11" i="1"/>
  <c r="H14" i="1"/>
  <c r="G11" i="1"/>
  <c r="H15" i="1"/>
  <c r="H2" i="1"/>
  <c r="G6" i="1"/>
  <c r="G7" i="1"/>
  <c r="I7" i="1" s="1"/>
  <c r="H18" i="1"/>
  <c r="H10" i="1"/>
  <c r="G3" i="1"/>
  <c r="I3" i="1" s="1"/>
  <c r="H19" i="1"/>
  <c r="H12" i="1"/>
  <c r="H6" i="1"/>
  <c r="H9" i="1"/>
  <c r="H21" i="1"/>
  <c r="G12" i="1"/>
  <c r="H7" i="1"/>
  <c r="H3" i="1"/>
  <c r="I11" i="1" l="1"/>
  <c r="I18" i="1"/>
  <c r="I14" i="1"/>
  <c r="I21" i="1"/>
  <c r="I8" i="1"/>
  <c r="I20" i="1"/>
  <c r="I10" i="1"/>
  <c r="I9" i="1"/>
  <c r="I19" i="1"/>
  <c r="I6" i="1"/>
  <c r="I15" i="1"/>
  <c r="I12" i="1"/>
  <c r="I2" i="1"/>
  <c r="I24" i="1" l="1"/>
</calcChain>
</file>

<file path=xl/sharedStrings.xml><?xml version="1.0" encoding="utf-8"?>
<sst xmlns="http://schemas.openxmlformats.org/spreadsheetml/2006/main" count="220" uniqueCount="113">
  <si>
    <t>i</t>
  </si>
  <si>
    <t>V(ýška)</t>
  </si>
  <si>
    <t>H(motnost)</t>
  </si>
  <si>
    <t>P(ohlaví)</t>
  </si>
  <si>
    <t>m</t>
  </si>
  <si>
    <t>s</t>
  </si>
  <si>
    <t>Vi-mV</t>
  </si>
  <si>
    <t>kontrola</t>
  </si>
  <si>
    <t>Hi-mH</t>
  </si>
  <si>
    <t>pokračování výpočtem z-skórů a následně korelací</t>
  </si>
  <si>
    <t>následně graf</t>
  </si>
  <si>
    <t>outlieři</t>
  </si>
  <si>
    <r>
      <t>z</t>
    </r>
    <r>
      <rPr>
        <vertAlign val="subscript"/>
        <sz val="11"/>
        <color theme="1"/>
        <rFont val="Calibri"/>
        <family val="2"/>
        <charset val="238"/>
        <scheme val="minor"/>
      </rPr>
      <t>Vi</t>
    </r>
  </si>
  <si>
    <r>
      <t>z</t>
    </r>
    <r>
      <rPr>
        <vertAlign val="subscript"/>
        <sz val="11"/>
        <color theme="1"/>
        <rFont val="Calibri"/>
        <family val="2"/>
        <charset val="238"/>
        <scheme val="minor"/>
      </rPr>
      <t>Hi</t>
    </r>
  </si>
  <si>
    <r>
      <t>z</t>
    </r>
    <r>
      <rPr>
        <vertAlign val="subscript"/>
        <sz val="11"/>
        <color theme="1"/>
        <rFont val="Calibri"/>
        <family val="2"/>
        <charset val="238"/>
        <scheme val="minor"/>
      </rPr>
      <t>Vi</t>
    </r>
    <r>
      <rPr>
        <sz val="11"/>
        <color theme="1"/>
        <rFont val="Calibri"/>
        <family val="2"/>
        <charset val="238"/>
        <scheme val="minor"/>
      </rPr>
      <t xml:space="preserve"> x z</t>
    </r>
    <r>
      <rPr>
        <vertAlign val="subscript"/>
        <sz val="11"/>
        <color theme="1"/>
        <rFont val="Calibri"/>
        <family val="2"/>
        <charset val="238"/>
        <scheme val="minor"/>
      </rPr>
      <t>Hi</t>
    </r>
  </si>
  <si>
    <t>rVH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</si>
  <si>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</si>
  <si>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Statistická významnost</t>
  </si>
  <si>
    <t>t</t>
  </si>
  <si>
    <t>df</t>
  </si>
  <si>
    <t>p-hodnota</t>
  </si>
  <si>
    <t>rVP</t>
  </si>
  <si>
    <t>ženy</t>
  </si>
  <si>
    <t>muži</t>
  </si>
  <si>
    <t>Dvouvýběrový t-test s rovností rozptylů</t>
  </si>
  <si>
    <t>Stř. hodnota</t>
  </si>
  <si>
    <t>Rozptyl</t>
  </si>
  <si>
    <t>Pozorování</t>
  </si>
  <si>
    <t>Společný rozptyl</t>
  </si>
  <si>
    <t>Hyp. rozdíl stř. hodnot</t>
  </si>
  <si>
    <t>Rozdíl</t>
  </si>
  <si>
    <t>t Stat</t>
  </si>
  <si>
    <t>P(T&lt;=t) (1)</t>
  </si>
  <si>
    <t>t krit (1)</t>
  </si>
  <si>
    <t>P(T&lt;=t) (2)</t>
  </si>
  <si>
    <t>t krit (2)</t>
  </si>
  <si>
    <t>Dvouvýběrový t-test s nerovností rozptylů</t>
  </si>
  <si>
    <t>a</t>
  </si>
  <si>
    <t>b</t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</si>
  <si>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^</t>
    </r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</si>
  <si>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</si>
  <si>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t>H = a + bV + e</t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</si>
  <si>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^ = a + bV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</si>
  <si>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t>z toho</t>
  </si>
  <si>
    <r>
      <t>ei = Hi^ - H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</si>
  <si>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= Hi^ + e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</si>
  <si>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t>rVe</t>
  </si>
  <si>
    <t>RHe</t>
  </si>
  <si>
    <t>R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</si>
  <si>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</si>
  <si>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H = a + b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V + b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P + e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</si>
  <si>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^ = a + b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V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i + </t>
    </r>
    <r>
      <rPr>
        <sz val="11"/>
        <color theme="1"/>
        <rFont val="Calibri"/>
        <family val="2"/>
        <charset val="238"/>
        <scheme val="minor"/>
      </rPr>
      <t>b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P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</si>
  <si>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= 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^ + e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</si>
  <si>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= Hi^ - H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</si>
  <si>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vícenásobná korelace (r</t>
    </r>
    <r>
      <rPr>
        <vertAlign val="subscript"/>
        <sz val="11"/>
        <color theme="1"/>
        <rFont val="Calibri"/>
        <family val="2"/>
        <charset val="238"/>
        <scheme val="minor"/>
      </rPr>
      <t>HH^</t>
    </r>
    <r>
      <rPr>
        <sz val="11"/>
        <color theme="1"/>
        <rFont val="Calibri"/>
        <family val="2"/>
        <charset val="238"/>
        <scheme val="minor"/>
      </rPr>
      <t>)</t>
    </r>
  </si>
  <si>
    <t>SS</t>
  </si>
  <si>
    <t>b1</t>
  </si>
  <si>
    <t>b2</t>
  </si>
  <si>
    <t>snaha minimalizovat</t>
  </si>
  <si>
    <t>snaha maximalizovat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</si>
  <si>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</si>
  <si>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</si>
  <si>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</si>
  <si>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</si>
  <si>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</si>
  <si>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</si>
  <si>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ANOVA</t>
  </si>
  <si>
    <t>Regrese</t>
  </si>
  <si>
    <t>Rezidua</t>
  </si>
  <si>
    <t>Celkem</t>
  </si>
  <si>
    <t>Hranice</t>
  </si>
  <si>
    <t>MS</t>
  </si>
  <si>
    <t>F</t>
  </si>
  <si>
    <t>Významnost F</t>
  </si>
  <si>
    <t>Koeficienty</t>
  </si>
  <si>
    <t>Hodnota P</t>
  </si>
  <si>
    <t>Dolní 95%</t>
  </si>
  <si>
    <t>Horní 95%</t>
  </si>
  <si>
    <t>Dolní 95,0%</t>
  </si>
  <si>
    <t>Horní 95,0%</t>
  </si>
  <si>
    <t>REZIDUA</t>
  </si>
  <si>
    <t>Normovaná rezidua</t>
  </si>
  <si>
    <t>PRAVDĚPODOBNOST</t>
  </si>
  <si>
    <t>Percentil</t>
  </si>
  <si>
    <t>Očekávané H(motnost)</t>
  </si>
  <si>
    <t>Z(ávažnost)</t>
  </si>
  <si>
    <t>H(asiči)</t>
  </si>
  <si>
    <t>Š(koda)</t>
  </si>
  <si>
    <t>rZH</t>
  </si>
  <si>
    <t>rZŠ</t>
  </si>
  <si>
    <t>rHŠ</t>
  </si>
  <si>
    <t>rHŠ.Z</t>
  </si>
  <si>
    <t>r2</t>
  </si>
  <si>
    <t>zZ</t>
  </si>
  <si>
    <t>zH</t>
  </si>
  <si>
    <t>zŠ</t>
  </si>
  <si>
    <t>H^</t>
  </si>
  <si>
    <t>Š^</t>
  </si>
  <si>
    <t>Podle vzorce</t>
  </si>
  <si>
    <t>sd</t>
  </si>
  <si>
    <t>eH</t>
  </si>
  <si>
    <t>eŠ</t>
  </si>
  <si>
    <t>Pomocí funkce na základě analýzy</t>
  </si>
  <si>
    <t>a1</t>
  </si>
  <si>
    <t>a2</t>
  </si>
  <si>
    <t>pro nestandardizovaná data</t>
  </si>
  <si>
    <t>bb1</t>
  </si>
  <si>
    <t>bb2</t>
  </si>
  <si>
    <t>zH^</t>
  </si>
  <si>
    <t>zŠ^</t>
  </si>
  <si>
    <t>ezH</t>
  </si>
  <si>
    <t>ezŠ</t>
  </si>
  <si>
    <t>nestandardizované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</si>
</sst>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3" fillId="0" borderId="2" xfId="0" applyFont="1" applyFill="1" applyBorder="1" applyAlignment="1">
      <alignment horizontal="centerContinuous"/>
    </xf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List1!$C$1</c:f>
              <c:strCache>
                <c:ptCount val="1"/>
                <c:pt idx="0">
                  <c:v>H(motnost)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List1!$B$2:$B$21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List1!$C$2:$C$21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E9-4B71-B759-598AE6EB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113391"/>
        <c:axId val="602102159"/>
      </c:scatterChart>
      <c:valAx>
        <c:axId val="602113391"/>
        <c:scaling>
          <c:orientation val="minMax"/>
          <c:min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2102159"/>
        <c:crosses val="autoZero"/>
        <c:crossBetween val="midCat"/>
      </c:valAx>
      <c:valAx>
        <c:axId val="602102159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2113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't-test'!$C$1</c:f>
              <c:strCache>
                <c:ptCount val="1"/>
                <c:pt idx="0">
                  <c:v>H(motnost)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't-test'!$B$2:$B$21</c:f>
              <c:numCache>
                <c:formatCode>General</c:formatCode>
                <c:ptCount val="20"/>
                <c:pt idx="0">
                  <c:v>170</c:v>
                </c:pt>
                <c:pt idx="1">
                  <c:v>149</c:v>
                </c:pt>
                <c:pt idx="2">
                  <c:v>162</c:v>
                </c:pt>
                <c:pt idx="3">
                  <c:v>154</c:v>
                </c:pt>
                <c:pt idx="4">
                  <c:v>204</c:v>
                </c:pt>
                <c:pt idx="5">
                  <c:v>185</c:v>
                </c:pt>
                <c:pt idx="6">
                  <c:v>173</c:v>
                </c:pt>
                <c:pt idx="7">
                  <c:v>189</c:v>
                </c:pt>
                <c:pt idx="8">
                  <c:v>154</c:v>
                </c:pt>
                <c:pt idx="9">
                  <c:v>168</c:v>
                </c:pt>
                <c:pt idx="10">
                  <c:v>172</c:v>
                </c:pt>
                <c:pt idx="11">
                  <c:v>176</c:v>
                </c:pt>
                <c:pt idx="12">
                  <c:v>185</c:v>
                </c:pt>
                <c:pt idx="13">
                  <c:v>182</c:v>
                </c:pt>
                <c:pt idx="14">
                  <c:v>190</c:v>
                </c:pt>
                <c:pt idx="15">
                  <c:v>167</c:v>
                </c:pt>
                <c:pt idx="16">
                  <c:v>155</c:v>
                </c:pt>
                <c:pt idx="17">
                  <c:v>174</c:v>
                </c:pt>
                <c:pt idx="18">
                  <c:v>169</c:v>
                </c:pt>
                <c:pt idx="19">
                  <c:v>176</c:v>
                </c:pt>
              </c:numCache>
            </c:numRef>
          </c:xVal>
          <c:yVal>
            <c:numRef>
              <c:f>'t-test'!$C$2:$C$21</c:f>
              <c:numCache>
                <c:formatCode>General</c:formatCode>
                <c:ptCount val="20"/>
                <c:pt idx="0">
                  <c:v>59</c:v>
                </c:pt>
                <c:pt idx="1">
                  <c:v>86</c:v>
                </c:pt>
                <c:pt idx="2">
                  <c:v>57</c:v>
                </c:pt>
                <c:pt idx="3">
                  <c:v>55</c:v>
                </c:pt>
                <c:pt idx="4">
                  <c:v>93</c:v>
                </c:pt>
                <c:pt idx="5">
                  <c:v>110</c:v>
                </c:pt>
                <c:pt idx="6">
                  <c:v>65</c:v>
                </c:pt>
                <c:pt idx="7">
                  <c:v>74</c:v>
                </c:pt>
                <c:pt idx="8">
                  <c:v>60</c:v>
                </c:pt>
                <c:pt idx="9">
                  <c:v>94</c:v>
                </c:pt>
                <c:pt idx="10">
                  <c:v>85</c:v>
                </c:pt>
                <c:pt idx="11">
                  <c:v>79</c:v>
                </c:pt>
                <c:pt idx="12">
                  <c:v>86</c:v>
                </c:pt>
                <c:pt idx="13">
                  <c:v>73</c:v>
                </c:pt>
                <c:pt idx="14">
                  <c:v>96</c:v>
                </c:pt>
                <c:pt idx="15">
                  <c:v>63</c:v>
                </c:pt>
                <c:pt idx="16">
                  <c:v>52</c:v>
                </c:pt>
                <c:pt idx="17">
                  <c:v>80</c:v>
                </c:pt>
                <c:pt idx="18">
                  <c:v>70</c:v>
                </c:pt>
                <c:pt idx="19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B1-4128-9759-92D05EA9E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113391"/>
        <c:axId val="602102159"/>
      </c:scatterChart>
      <c:valAx>
        <c:axId val="602113391"/>
        <c:scaling>
          <c:orientation val="minMax"/>
          <c:min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2102159"/>
        <c:crosses val="autoZero"/>
        <c:crossBetween val="midCat"/>
      </c:valAx>
      <c:valAx>
        <c:axId val="602102159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2113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Regrese!$C$1</c:f>
              <c:strCache>
                <c:ptCount val="1"/>
                <c:pt idx="0">
                  <c:v>H(motnost)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Regrese!$B$2:$B$21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Regrese!$C$2:$C$21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F8-4439-A169-0C7762B1B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113391"/>
        <c:axId val="602102159"/>
      </c:scatterChart>
      <c:valAx>
        <c:axId val="602113391"/>
        <c:scaling>
          <c:orientation val="minMax"/>
          <c:min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2102159"/>
        <c:crosses val="autoZero"/>
        <c:crossBetween val="midCat"/>
      </c:valAx>
      <c:valAx>
        <c:axId val="602102159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2113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P(ohlaví)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Regrese2!$P$2:$P$21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Regrese2!$V$27:$V$46</c:f>
              <c:numCache>
                <c:formatCode>General</c:formatCode>
                <c:ptCount val="20"/>
                <c:pt idx="0">
                  <c:v>11.566860273972594</c:v>
                </c:pt>
                <c:pt idx="1">
                  <c:v>-15.756350684931519</c:v>
                </c:pt>
                <c:pt idx="2">
                  <c:v>25.514443835616433</c:v>
                </c:pt>
                <c:pt idx="3">
                  <c:v>2.8486136986301176</c:v>
                </c:pt>
                <c:pt idx="4">
                  <c:v>3.7325589041095952</c:v>
                </c:pt>
                <c:pt idx="5">
                  <c:v>-12.31985753424658</c:v>
                </c:pt>
                <c:pt idx="6">
                  <c:v>-7.2287561643835545</c:v>
                </c:pt>
                <c:pt idx="7">
                  <c:v>10.334750684931493</c:v>
                </c:pt>
                <c:pt idx="8">
                  <c:v>-8.8833643835616556</c:v>
                </c:pt>
                <c:pt idx="9">
                  <c:v>-7.0353315068493316</c:v>
                </c:pt>
                <c:pt idx="10">
                  <c:v>-4.8614465753424696</c:v>
                </c:pt>
                <c:pt idx="11">
                  <c:v>-9.8805917808219235</c:v>
                </c:pt>
                <c:pt idx="12">
                  <c:v>5.2077369863013701</c:v>
                </c:pt>
                <c:pt idx="13">
                  <c:v>25.050224657534244</c:v>
                </c:pt>
                <c:pt idx="14">
                  <c:v>-1.3944547945205557</c:v>
                </c:pt>
                <c:pt idx="15">
                  <c:v>-11.795035616438369</c:v>
                </c:pt>
                <c:pt idx="16">
                  <c:v>-13.668021917808218</c:v>
                </c:pt>
                <c:pt idx="17">
                  <c:v>-3.8833643835616556</c:v>
                </c:pt>
                <c:pt idx="18">
                  <c:v>-8.1513863013698824</c:v>
                </c:pt>
                <c:pt idx="19">
                  <c:v>20.602772602739719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5-4227-9129-9972151EF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143071"/>
        <c:axId val="2067150559"/>
      </c:scatterChart>
      <c:valAx>
        <c:axId val="2067143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P(ohlaví)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50559"/>
        <c:crosses val="autoZero"/>
        <c:crossBetween val="midCat"/>
      </c:valAx>
      <c:valAx>
        <c:axId val="20671505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4307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V(ýška)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Regrese2!$Q$2:$Q$21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Regrese2!$V$27:$V$46</c:f>
              <c:numCache>
                <c:formatCode>General</c:formatCode>
                <c:ptCount val="20"/>
                <c:pt idx="0">
                  <c:v>11.566860273972594</c:v>
                </c:pt>
                <c:pt idx="1">
                  <c:v>-15.756350684931519</c:v>
                </c:pt>
                <c:pt idx="2">
                  <c:v>25.514443835616433</c:v>
                </c:pt>
                <c:pt idx="3">
                  <c:v>2.8486136986301176</c:v>
                </c:pt>
                <c:pt idx="4">
                  <c:v>3.7325589041095952</c:v>
                </c:pt>
                <c:pt idx="5">
                  <c:v>-12.31985753424658</c:v>
                </c:pt>
                <c:pt idx="6">
                  <c:v>-7.2287561643835545</c:v>
                </c:pt>
                <c:pt idx="7">
                  <c:v>10.334750684931493</c:v>
                </c:pt>
                <c:pt idx="8">
                  <c:v>-8.8833643835616556</c:v>
                </c:pt>
                <c:pt idx="9">
                  <c:v>-7.0353315068493316</c:v>
                </c:pt>
                <c:pt idx="10">
                  <c:v>-4.8614465753424696</c:v>
                </c:pt>
                <c:pt idx="11">
                  <c:v>-9.8805917808219235</c:v>
                </c:pt>
                <c:pt idx="12">
                  <c:v>5.2077369863013701</c:v>
                </c:pt>
                <c:pt idx="13">
                  <c:v>25.050224657534244</c:v>
                </c:pt>
                <c:pt idx="14">
                  <c:v>-1.3944547945205557</c:v>
                </c:pt>
                <c:pt idx="15">
                  <c:v>-11.795035616438369</c:v>
                </c:pt>
                <c:pt idx="16">
                  <c:v>-13.668021917808218</c:v>
                </c:pt>
                <c:pt idx="17">
                  <c:v>-3.8833643835616556</c:v>
                </c:pt>
                <c:pt idx="18">
                  <c:v>-8.1513863013698824</c:v>
                </c:pt>
                <c:pt idx="19">
                  <c:v>20.602772602739719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D1-499E-8257-57772417A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133503"/>
        <c:axId val="2067140991"/>
      </c:scatterChart>
      <c:valAx>
        <c:axId val="2067133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V(ýška)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40991"/>
        <c:crosses val="autoZero"/>
        <c:crossBetween val="midCat"/>
      </c:valAx>
      <c:valAx>
        <c:axId val="206714099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33503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P(ohlaví)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H(motnost)</c:v>
          </c:tx>
          <c:spPr>
            <a:ln w="19050">
              <a:noFill/>
            </a:ln>
          </c:spPr>
          <c:xVal>
            <c:numRef>
              <c:f>Regrese2!$P$2:$P$21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Regrese2!$R$2:$R$21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9-4F3F-B4AF-5E7AEC0E08CE}"/>
            </c:ext>
          </c:extLst>
        </c:ser>
        <c:ser>
          <c:idx val="1"/>
          <c:order val="1"/>
          <c:tx>
            <c:v>Očekávané H(motnost)</c:v>
          </c:tx>
          <c:spPr>
            <a:ln w="19050">
              <a:noFill/>
            </a:ln>
          </c:spPr>
          <c:xVal>
            <c:numRef>
              <c:f>Regrese2!$P$2:$P$21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Regrese2!$U$27:$U$46</c:f>
              <c:numCache>
                <c:formatCode>General</c:formatCode>
                <c:ptCount val="20"/>
                <c:pt idx="0">
                  <c:v>73.433139726027406</c:v>
                </c:pt>
                <c:pt idx="1">
                  <c:v>74.756350684931519</c:v>
                </c:pt>
                <c:pt idx="2">
                  <c:v>60.485556164383567</c:v>
                </c:pt>
                <c:pt idx="3">
                  <c:v>76.151386301369882</c:v>
                </c:pt>
                <c:pt idx="4">
                  <c:v>82.267441095890405</c:v>
                </c:pt>
                <c:pt idx="5">
                  <c:v>69.31985753424658</c:v>
                </c:pt>
                <c:pt idx="6">
                  <c:v>80.228756164383555</c:v>
                </c:pt>
                <c:pt idx="7">
                  <c:v>85.665249315068507</c:v>
                </c:pt>
                <c:pt idx="8">
                  <c:v>63.883364383561656</c:v>
                </c:pt>
                <c:pt idx="9">
                  <c:v>70.035331506849332</c:v>
                </c:pt>
                <c:pt idx="10">
                  <c:v>97.86144657534247</c:v>
                </c:pt>
                <c:pt idx="11">
                  <c:v>61.880591780821923</c:v>
                </c:pt>
                <c:pt idx="12">
                  <c:v>74.79226301369863</c:v>
                </c:pt>
                <c:pt idx="13">
                  <c:v>84.949775342465756</c:v>
                </c:pt>
                <c:pt idx="14">
                  <c:v>71.394454794520556</c:v>
                </c:pt>
                <c:pt idx="15">
                  <c:v>76.795035616438369</c:v>
                </c:pt>
                <c:pt idx="16">
                  <c:v>87.668021917808218</c:v>
                </c:pt>
                <c:pt idx="17">
                  <c:v>63.883364383561656</c:v>
                </c:pt>
                <c:pt idx="18">
                  <c:v>76.151386301369882</c:v>
                </c:pt>
                <c:pt idx="19">
                  <c:v>73.397227397260281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49-4F3F-B4AF-5E7AEC0E0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147231"/>
        <c:axId val="2067150143"/>
      </c:scatterChart>
      <c:valAx>
        <c:axId val="20671472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P(ohlaví)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50143"/>
        <c:crosses val="autoZero"/>
        <c:crossBetween val="midCat"/>
      </c:valAx>
      <c:valAx>
        <c:axId val="206715014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47231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V(ýška)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H(motnost)</c:v>
          </c:tx>
          <c:spPr>
            <a:ln w="19050">
              <a:noFill/>
            </a:ln>
          </c:spPr>
          <c:xVal>
            <c:numRef>
              <c:f>Regrese2!$Q$2:$Q$21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Regrese2!$R$2:$R$21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26-4AA7-9033-FB5048462DAC}"/>
            </c:ext>
          </c:extLst>
        </c:ser>
        <c:ser>
          <c:idx val="1"/>
          <c:order val="1"/>
          <c:tx>
            <c:v>Očekávané H(motnost)</c:v>
          </c:tx>
          <c:spPr>
            <a:ln w="19050">
              <a:noFill/>
            </a:ln>
          </c:spPr>
          <c:xVal>
            <c:numRef>
              <c:f>Regrese2!$Q$2:$Q$21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Regrese2!$U$27:$U$46</c:f>
              <c:numCache>
                <c:formatCode>General</c:formatCode>
                <c:ptCount val="20"/>
                <c:pt idx="0">
                  <c:v>73.433139726027406</c:v>
                </c:pt>
                <c:pt idx="1">
                  <c:v>74.756350684931519</c:v>
                </c:pt>
                <c:pt idx="2">
                  <c:v>60.485556164383567</c:v>
                </c:pt>
                <c:pt idx="3">
                  <c:v>76.151386301369882</c:v>
                </c:pt>
                <c:pt idx="4">
                  <c:v>82.267441095890405</c:v>
                </c:pt>
                <c:pt idx="5">
                  <c:v>69.31985753424658</c:v>
                </c:pt>
                <c:pt idx="6">
                  <c:v>80.228756164383555</c:v>
                </c:pt>
                <c:pt idx="7">
                  <c:v>85.665249315068507</c:v>
                </c:pt>
                <c:pt idx="8">
                  <c:v>63.883364383561656</c:v>
                </c:pt>
                <c:pt idx="9">
                  <c:v>70.035331506849332</c:v>
                </c:pt>
                <c:pt idx="10">
                  <c:v>97.86144657534247</c:v>
                </c:pt>
                <c:pt idx="11">
                  <c:v>61.880591780821923</c:v>
                </c:pt>
                <c:pt idx="12">
                  <c:v>74.79226301369863</c:v>
                </c:pt>
                <c:pt idx="13">
                  <c:v>84.949775342465756</c:v>
                </c:pt>
                <c:pt idx="14">
                  <c:v>71.394454794520556</c:v>
                </c:pt>
                <c:pt idx="15">
                  <c:v>76.795035616438369</c:v>
                </c:pt>
                <c:pt idx="16">
                  <c:v>87.668021917808218</c:v>
                </c:pt>
                <c:pt idx="17">
                  <c:v>63.883364383561656</c:v>
                </c:pt>
                <c:pt idx="18">
                  <c:v>76.151386301369882</c:v>
                </c:pt>
                <c:pt idx="19">
                  <c:v>73.397227397260281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26-4AA7-9033-FB5048462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134335"/>
        <c:axId val="2067152223"/>
      </c:scatterChart>
      <c:valAx>
        <c:axId val="2067134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V(ýška)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52223"/>
        <c:crosses val="autoZero"/>
        <c:crossBetween val="midCat"/>
      </c:valAx>
      <c:valAx>
        <c:axId val="20671522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3433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Graf s rozdělením pravděpodobnosti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Regrese2!$Y$27:$Y$46</c:f>
              <c:numCache>
                <c:formatCode>General</c:formatCode>
                <c:ptCount val="20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</c:numCache>
            </c:numRef>
          </c:xVal>
          <c:yVal>
            <c:numRef>
              <c:f>Regrese2!$Z$27:$Z$46</c:f>
              <c:numCache>
                <c:formatCode>General</c:formatCode>
                <c:ptCount val="20"/>
                <c:pt idx="0">
                  <c:v>52</c:v>
                </c:pt>
                <c:pt idx="1">
                  <c:v>55</c:v>
                </c:pt>
                <c:pt idx="2">
                  <c:v>57</c:v>
                </c:pt>
                <c:pt idx="3">
                  <c:v>59</c:v>
                </c:pt>
                <c:pt idx="4">
                  <c:v>60</c:v>
                </c:pt>
                <c:pt idx="5">
                  <c:v>63</c:v>
                </c:pt>
                <c:pt idx="6">
                  <c:v>65</c:v>
                </c:pt>
                <c:pt idx="7">
                  <c:v>68</c:v>
                </c:pt>
                <c:pt idx="8">
                  <c:v>70</c:v>
                </c:pt>
                <c:pt idx="9">
                  <c:v>73</c:v>
                </c:pt>
                <c:pt idx="10">
                  <c:v>74</c:v>
                </c:pt>
                <c:pt idx="11">
                  <c:v>79</c:v>
                </c:pt>
                <c:pt idx="12">
                  <c:v>80</c:v>
                </c:pt>
                <c:pt idx="13">
                  <c:v>85</c:v>
                </c:pt>
                <c:pt idx="14">
                  <c:v>86</c:v>
                </c:pt>
                <c:pt idx="15">
                  <c:v>86</c:v>
                </c:pt>
                <c:pt idx="16">
                  <c:v>93</c:v>
                </c:pt>
                <c:pt idx="17">
                  <c:v>94</c:v>
                </c:pt>
                <c:pt idx="18">
                  <c:v>96</c:v>
                </c:pt>
                <c:pt idx="19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C3-44B8-A7D1-53A41CFA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131839"/>
        <c:axId val="2067131423"/>
      </c:scatterChart>
      <c:valAx>
        <c:axId val="2067131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Percentil výběru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31423"/>
        <c:crosses val="autoZero"/>
        <c:crossBetween val="midCat"/>
      </c:valAx>
      <c:valAx>
        <c:axId val="20671314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67131839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243051</xdr:colOff>
      <xdr:row>3</xdr:row>
      <xdr:rowOff>19710</xdr:rowOff>
    </xdr:from>
    <xdr:to>
      <xdr:col>16</xdr:col>
      <xdr:colOff>538654</xdr:colOff>
      <xdr:row>17</xdr:row>
      <xdr:rowOff>95910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2EBE345-4E64-48D9-83E3-7C6411B9F2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243051</xdr:colOff>
      <xdr:row>3</xdr:row>
      <xdr:rowOff>19710</xdr:rowOff>
    </xdr:from>
    <xdr:to>
      <xdr:col>16</xdr:col>
      <xdr:colOff>538654</xdr:colOff>
      <xdr:row>17</xdr:row>
      <xdr:rowOff>95910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BC57443-A5BF-48A4-BC67-9CD490738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78826</xdr:colOff>
      <xdr:row>6</xdr:row>
      <xdr:rowOff>13141</xdr:rowOff>
    </xdr:from>
    <xdr:to>
      <xdr:col>22</xdr:col>
      <xdr:colOff>374430</xdr:colOff>
      <xdr:row>20</xdr:row>
      <xdr:rowOff>89341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3829DFC-6AAC-42FB-89B2-FC83356F5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438150</xdr:colOff>
      <xdr:row>2</xdr:row>
      <xdr:rowOff>161925</xdr:rowOff>
    </xdr:from>
    <xdr:to>
      <xdr:col>30</xdr:col>
      <xdr:colOff>438150</xdr:colOff>
      <xdr:row>12</xdr:row>
      <xdr:rowOff>171450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4F209313-AE27-4016-89C0-C03D46C07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438150</xdr:colOff>
      <xdr:row>4</xdr:row>
      <xdr:rowOff>171450</xdr:rowOff>
    </xdr:from>
    <xdr:to>
      <xdr:col>31</xdr:col>
      <xdr:colOff>438150</xdr:colOff>
      <xdr:row>14</xdr:row>
      <xdr:rowOff>171450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AA7F9AEA-2365-4FB7-97F3-7C5B809AF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438150</xdr:colOff>
      <xdr:row>6</xdr:row>
      <xdr:rowOff>171450</xdr:rowOff>
    </xdr:from>
    <xdr:to>
      <xdr:col>32</xdr:col>
      <xdr:colOff>438150</xdr:colOff>
      <xdr:row>16</xdr:row>
      <xdr:rowOff>161925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7B28AE06-3874-4532-8A78-8AC1A2F5D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438150</xdr:colOff>
      <xdr:row>8</xdr:row>
      <xdr:rowOff>171450</xdr:rowOff>
    </xdr:from>
    <xdr:to>
      <xdr:col>33</xdr:col>
      <xdr:colOff>438150</xdr:colOff>
      <xdr:row>18</xdr:row>
      <xdr:rowOff>161925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471F645B-B5CF-4739-A6DF-39AB85B6D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438150</xdr:colOff>
      <xdr:row>10</xdr:row>
      <xdr:rowOff>171450</xdr:rowOff>
    </xdr:from>
    <xdr:to>
      <xdr:col>34</xdr:col>
      <xdr:colOff>438150</xdr:colOff>
      <xdr:row>20</xdr:row>
      <xdr:rowOff>161925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31950538-4748-4396-950B-B55966F0FF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41EC-47C4-40F9-9D1F-5A33BECD1CE4}">
  <dimension ref="A1:R28"/>
  <sheetViews>
    <sheetView zoomScale="145" zoomScaleNormal="145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G27" sqref="G27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6" ht="18" x14ac:dyDescent="0.3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12</v>
      </c>
      <c r="H1" t="s">
        <v>13</v>
      </c>
      <c r="I1" t="s">
        <v>14</v>
      </c>
    </row>
    <row r="2" spans="1:16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C2-C$23</f>
        <v>9.75</v>
      </c>
      <c r="G2">
        <f>E2/B$24</f>
        <v>-5.0012088163177967E-2</v>
      </c>
      <c r="H2">
        <f>F2/C$24</f>
        <v>0.6140800566597685</v>
      </c>
      <c r="I2">
        <f>G2*H2</f>
        <v>-3.0711425932917664E-2</v>
      </c>
    </row>
    <row r="3" spans="1:16" x14ac:dyDescent="0.25">
      <c r="A3">
        <v>2</v>
      </c>
      <c r="B3">
        <v>170</v>
      </c>
      <c r="C3">
        <v>59</v>
      </c>
      <c r="D3">
        <v>0</v>
      </c>
      <c r="E3">
        <f>B3-B$23</f>
        <v>-2.6999999999999886</v>
      </c>
      <c r="F3">
        <f>C3-C$23</f>
        <v>-16.25</v>
      </c>
      <c r="G3">
        <f t="shared" ref="G3:H21" si="0">E3/B$24</f>
        <v>-0.19290376862940303</v>
      </c>
      <c r="H3">
        <f t="shared" si="0"/>
        <v>-1.0234667610996142</v>
      </c>
      <c r="I3">
        <f t="shared" ref="I3:I21" si="1">G3*H3</f>
        <v>0.19743059528304449</v>
      </c>
    </row>
    <row r="4" spans="1:16" x14ac:dyDescent="0.25">
      <c r="A4">
        <v>3</v>
      </c>
      <c r="B4">
        <v>149</v>
      </c>
      <c r="C4">
        <v>86</v>
      </c>
      <c r="D4">
        <v>0</v>
      </c>
      <c r="E4">
        <f t="shared" ref="E4:F21" si="2">B4-B$23</f>
        <v>-23.699999999999989</v>
      </c>
      <c r="F4">
        <f t="shared" si="2"/>
        <v>10.75</v>
      </c>
      <c r="G4">
        <f t="shared" si="0"/>
        <v>-1.6932664135247664</v>
      </c>
      <c r="H4">
        <f t="shared" si="0"/>
        <v>0.67706262657359095</v>
      </c>
      <c r="I4">
        <f t="shared" si="1"/>
        <v>-1.1464474054299225</v>
      </c>
      <c r="P4" t="s">
        <v>9</v>
      </c>
    </row>
    <row r="5" spans="1:16" x14ac:dyDescent="0.25">
      <c r="A5">
        <v>4</v>
      </c>
      <c r="B5">
        <v>176</v>
      </c>
      <c r="C5">
        <v>79</v>
      </c>
      <c r="D5">
        <v>1</v>
      </c>
      <c r="E5">
        <f t="shared" si="2"/>
        <v>3.3000000000000114</v>
      </c>
      <c r="F5">
        <f t="shared" si="2"/>
        <v>3.75</v>
      </c>
      <c r="G5">
        <f t="shared" si="0"/>
        <v>0.23577127276927221</v>
      </c>
      <c r="H5">
        <f t="shared" si="0"/>
        <v>0.23618463717683405</v>
      </c>
      <c r="I5">
        <f t="shared" si="1"/>
        <v>5.5685552515730929E-2</v>
      </c>
      <c r="P5" t="s">
        <v>10</v>
      </c>
    </row>
    <row r="6" spans="1:16" x14ac:dyDescent="0.25">
      <c r="A6">
        <v>5</v>
      </c>
      <c r="B6">
        <v>185</v>
      </c>
      <c r="C6">
        <v>86</v>
      </c>
      <c r="D6">
        <v>1</v>
      </c>
      <c r="E6">
        <f t="shared" si="2"/>
        <v>12.300000000000011</v>
      </c>
      <c r="F6">
        <f t="shared" si="2"/>
        <v>10.75</v>
      </c>
      <c r="G6">
        <f t="shared" si="0"/>
        <v>0.87878383486728506</v>
      </c>
      <c r="H6">
        <f t="shared" si="0"/>
        <v>0.67706262657359095</v>
      </c>
      <c r="I6">
        <f t="shared" si="1"/>
        <v>0.59499169142565689</v>
      </c>
      <c r="P6" t="s">
        <v>11</v>
      </c>
    </row>
    <row r="7" spans="1:16" x14ac:dyDescent="0.25">
      <c r="A7">
        <v>6</v>
      </c>
      <c r="B7">
        <v>162</v>
      </c>
      <c r="C7">
        <v>57</v>
      </c>
      <c r="D7">
        <v>0</v>
      </c>
      <c r="E7">
        <f t="shared" si="2"/>
        <v>-10.699999999999989</v>
      </c>
      <c r="F7">
        <f t="shared" si="2"/>
        <v>-18.25</v>
      </c>
      <c r="G7">
        <f t="shared" si="0"/>
        <v>-0.76447049049430338</v>
      </c>
      <c r="H7">
        <f t="shared" si="0"/>
        <v>-1.1494319009272591</v>
      </c>
      <c r="I7">
        <f t="shared" si="1"/>
        <v>0.87870676909166134</v>
      </c>
    </row>
    <row r="8" spans="1:16" x14ac:dyDescent="0.25">
      <c r="A8">
        <v>7</v>
      </c>
      <c r="B8">
        <v>182</v>
      </c>
      <c r="C8">
        <v>73</v>
      </c>
      <c r="D8">
        <v>1</v>
      </c>
      <c r="E8">
        <f t="shared" si="2"/>
        <v>9.3000000000000114</v>
      </c>
      <c r="F8">
        <f t="shared" si="2"/>
        <v>-2.25</v>
      </c>
      <c r="G8">
        <f t="shared" si="0"/>
        <v>0.66444631416794742</v>
      </c>
      <c r="H8">
        <f t="shared" si="0"/>
        <v>-0.14171078230610043</v>
      </c>
      <c r="I8">
        <f t="shared" si="1"/>
        <v>-9.4159206981144813E-2</v>
      </c>
    </row>
    <row r="9" spans="1:16" x14ac:dyDescent="0.25">
      <c r="A9">
        <v>8</v>
      </c>
      <c r="B9">
        <v>190</v>
      </c>
      <c r="C9">
        <v>96</v>
      </c>
      <c r="D9">
        <v>1</v>
      </c>
      <c r="E9">
        <f t="shared" si="2"/>
        <v>17.300000000000011</v>
      </c>
      <c r="F9">
        <f t="shared" si="2"/>
        <v>20.75</v>
      </c>
      <c r="G9">
        <f t="shared" si="0"/>
        <v>1.2360130360328478</v>
      </c>
      <c r="H9">
        <f t="shared" si="0"/>
        <v>1.3068883257118151</v>
      </c>
      <c r="I9">
        <f t="shared" si="1"/>
        <v>1.615331007218946</v>
      </c>
    </row>
    <row r="10" spans="1:16" x14ac:dyDescent="0.25">
      <c r="A10">
        <v>9</v>
      </c>
      <c r="B10">
        <v>154</v>
      </c>
      <c r="C10">
        <v>55</v>
      </c>
      <c r="D10">
        <v>0</v>
      </c>
      <c r="E10">
        <f t="shared" si="2"/>
        <v>-18.699999999999989</v>
      </c>
      <c r="F10">
        <f t="shared" si="2"/>
        <v>-20.25</v>
      </c>
      <c r="G10">
        <f t="shared" si="0"/>
        <v>-1.3360372123592037</v>
      </c>
      <c r="H10">
        <f t="shared" si="0"/>
        <v>-1.2753970407549038</v>
      </c>
      <c r="I10">
        <f t="shared" si="1"/>
        <v>1.7039779069813594</v>
      </c>
    </row>
    <row r="11" spans="1:16" x14ac:dyDescent="0.25">
      <c r="A11">
        <v>10</v>
      </c>
      <c r="B11">
        <v>167</v>
      </c>
      <c r="C11">
        <v>63</v>
      </c>
      <c r="D11">
        <v>1</v>
      </c>
      <c r="E11">
        <f t="shared" si="2"/>
        <v>-5.6999999999999886</v>
      </c>
      <c r="F11">
        <f t="shared" si="2"/>
        <v>-12.25</v>
      </c>
      <c r="G11">
        <f t="shared" si="0"/>
        <v>-0.40724128932874065</v>
      </c>
      <c r="H11">
        <f t="shared" si="0"/>
        <v>-0.77153648144432452</v>
      </c>
      <c r="I11">
        <f t="shared" si="1"/>
        <v>0.31420151146754671</v>
      </c>
    </row>
    <row r="12" spans="1:16" x14ac:dyDescent="0.25">
      <c r="A12">
        <v>11</v>
      </c>
      <c r="B12">
        <v>204</v>
      </c>
      <c r="C12">
        <v>93</v>
      </c>
      <c r="D12">
        <v>0</v>
      </c>
      <c r="E12">
        <f t="shared" si="2"/>
        <v>31.300000000000011</v>
      </c>
      <c r="F12">
        <f t="shared" si="2"/>
        <v>17.75</v>
      </c>
      <c r="G12">
        <f t="shared" si="0"/>
        <v>2.2362547992964235</v>
      </c>
      <c r="H12">
        <f t="shared" si="0"/>
        <v>1.1179406159703478</v>
      </c>
      <c r="I12">
        <f t="shared" si="1"/>
        <v>2.5000000677920902</v>
      </c>
    </row>
    <row r="13" spans="1:16" x14ac:dyDescent="0.25">
      <c r="A13">
        <v>12</v>
      </c>
      <c r="B13">
        <v>155</v>
      </c>
      <c r="C13">
        <v>52</v>
      </c>
      <c r="D13">
        <v>1</v>
      </c>
      <c r="E13">
        <f t="shared" si="2"/>
        <v>-17.699999999999989</v>
      </c>
      <c r="F13">
        <f t="shared" si="2"/>
        <v>-23.25</v>
      </c>
      <c r="G13">
        <f t="shared" si="0"/>
        <v>-1.2645913721260911</v>
      </c>
      <c r="H13">
        <f t="shared" si="0"/>
        <v>-1.4643447504963711</v>
      </c>
      <c r="I13">
        <f t="shared" si="1"/>
        <v>1.8517977372958445</v>
      </c>
    </row>
    <row r="14" spans="1:16" x14ac:dyDescent="0.25">
      <c r="A14">
        <v>13</v>
      </c>
      <c r="B14">
        <v>174</v>
      </c>
      <c r="C14">
        <v>80</v>
      </c>
      <c r="D14">
        <v>1</v>
      </c>
      <c r="E14">
        <f t="shared" si="2"/>
        <v>1.3000000000000114</v>
      </c>
      <c r="F14">
        <f t="shared" si="2"/>
        <v>4.75</v>
      </c>
      <c r="G14">
        <f t="shared" si="0"/>
        <v>9.2879592303047112E-2</v>
      </c>
      <c r="H14">
        <f t="shared" si="0"/>
        <v>0.29916720709065647</v>
      </c>
      <c r="I14">
        <f t="shared" si="1"/>
        <v>2.7786528225021437E-2</v>
      </c>
    </row>
    <row r="15" spans="1:16" x14ac:dyDescent="0.25">
      <c r="A15">
        <v>14</v>
      </c>
      <c r="B15">
        <v>185</v>
      </c>
      <c r="C15">
        <v>110</v>
      </c>
      <c r="D15">
        <v>0</v>
      </c>
      <c r="E15">
        <f t="shared" si="2"/>
        <v>12.300000000000011</v>
      </c>
      <c r="F15">
        <f t="shared" si="2"/>
        <v>34.75</v>
      </c>
      <c r="G15">
        <f t="shared" si="0"/>
        <v>0.87878383486728506</v>
      </c>
      <c r="H15">
        <f t="shared" si="0"/>
        <v>2.188644304505329</v>
      </c>
      <c r="I15">
        <f t="shared" si="1"/>
        <v>1.9233452350736351</v>
      </c>
    </row>
    <row r="16" spans="1:16" x14ac:dyDescent="0.25">
      <c r="A16">
        <v>15</v>
      </c>
      <c r="B16">
        <v>169</v>
      </c>
      <c r="C16">
        <v>70</v>
      </c>
      <c r="D16">
        <v>1</v>
      </c>
      <c r="E16">
        <f t="shared" si="2"/>
        <v>-3.6999999999999886</v>
      </c>
      <c r="F16">
        <f t="shared" si="2"/>
        <v>-5.25</v>
      </c>
      <c r="G16">
        <f t="shared" si="0"/>
        <v>-0.26434960886251557</v>
      </c>
      <c r="H16">
        <f t="shared" si="0"/>
        <v>-0.33065849204756764</v>
      </c>
      <c r="I16">
        <f t="shared" si="1"/>
        <v>8.7409443039843729E-2</v>
      </c>
    </row>
    <row r="17" spans="1:18" x14ac:dyDescent="0.25">
      <c r="A17">
        <v>16</v>
      </c>
      <c r="B17">
        <v>173</v>
      </c>
      <c r="C17">
        <v>65</v>
      </c>
      <c r="D17">
        <v>0</v>
      </c>
      <c r="E17">
        <f t="shared" si="2"/>
        <v>0.30000000000001137</v>
      </c>
      <c r="F17">
        <f t="shared" si="2"/>
        <v>-10.25</v>
      </c>
      <c r="G17">
        <f t="shared" si="0"/>
        <v>2.1433752069934576E-2</v>
      </c>
      <c r="H17">
        <f t="shared" si="0"/>
        <v>-0.64557134161667973</v>
      </c>
      <c r="I17">
        <f t="shared" si="1"/>
        <v>-1.3837016079666951E-2</v>
      </c>
    </row>
    <row r="18" spans="1:18" x14ac:dyDescent="0.25">
      <c r="A18">
        <v>17</v>
      </c>
      <c r="B18">
        <v>189</v>
      </c>
      <c r="C18">
        <v>74</v>
      </c>
      <c r="D18">
        <v>0</v>
      </c>
      <c r="E18">
        <f t="shared" si="2"/>
        <v>16.300000000000011</v>
      </c>
      <c r="F18">
        <f t="shared" si="2"/>
        <v>-1.25</v>
      </c>
      <c r="G18">
        <f t="shared" si="0"/>
        <v>1.1645671957997352</v>
      </c>
      <c r="H18">
        <f t="shared" si="0"/>
        <v>-7.8728212392278007E-2</v>
      </c>
      <c r="I18">
        <f t="shared" si="1"/>
        <v>-9.168429353600116E-2</v>
      </c>
    </row>
    <row r="19" spans="1:18" ht="15.75" thickBot="1" x14ac:dyDescent="0.3">
      <c r="A19">
        <v>18</v>
      </c>
      <c r="B19">
        <v>154</v>
      </c>
      <c r="C19">
        <v>60</v>
      </c>
      <c r="D19">
        <v>0</v>
      </c>
      <c r="E19">
        <f t="shared" si="2"/>
        <v>-18.699999999999989</v>
      </c>
      <c r="F19">
        <f t="shared" si="2"/>
        <v>-15.25</v>
      </c>
      <c r="G19">
        <f t="shared" si="0"/>
        <v>-1.3360372123592037</v>
      </c>
      <c r="H19">
        <f t="shared" si="0"/>
        <v>-0.96048419118579176</v>
      </c>
      <c r="I19">
        <f t="shared" si="1"/>
        <v>1.2832426213069497</v>
      </c>
    </row>
    <row r="20" spans="1:18" x14ac:dyDescent="0.25">
      <c r="A20">
        <v>19</v>
      </c>
      <c r="B20">
        <v>176</v>
      </c>
      <c r="C20">
        <v>68</v>
      </c>
      <c r="D20">
        <v>1</v>
      </c>
      <c r="E20">
        <f t="shared" si="2"/>
        <v>3.3000000000000114</v>
      </c>
      <c r="F20">
        <f t="shared" si="2"/>
        <v>-7.25</v>
      </c>
      <c r="G20">
        <f t="shared" si="0"/>
        <v>0.23577127276927221</v>
      </c>
      <c r="H20">
        <f t="shared" si="0"/>
        <v>-0.45662363187521249</v>
      </c>
      <c r="I20">
        <f t="shared" si="1"/>
        <v>-0.10765873486374646</v>
      </c>
      <c r="M20" t="s">
        <v>17</v>
      </c>
      <c r="P20" s="3"/>
      <c r="Q20" s="3" t="s">
        <v>1</v>
      </c>
      <c r="R20" s="3" t="s">
        <v>2</v>
      </c>
    </row>
    <row r="21" spans="1:18" x14ac:dyDescent="0.25">
      <c r="A21">
        <v>20</v>
      </c>
      <c r="B21">
        <v>168</v>
      </c>
      <c r="C21">
        <v>94</v>
      </c>
      <c r="D21">
        <v>0</v>
      </c>
      <c r="E21">
        <f t="shared" si="2"/>
        <v>-4.6999999999999886</v>
      </c>
      <c r="F21">
        <f t="shared" si="2"/>
        <v>18.75</v>
      </c>
      <c r="G21">
        <f t="shared" si="0"/>
        <v>-0.33579544909562814</v>
      </c>
      <c r="H21">
        <f t="shared" si="0"/>
        <v>1.1809231858841702</v>
      </c>
      <c r="I21">
        <f t="shared" si="1"/>
        <v>-0.3965486315514149</v>
      </c>
      <c r="M21" t="s">
        <v>18</v>
      </c>
      <c r="N21">
        <f>J24*SQRT(20-2)/SQRT(1-K24)</f>
        <v>3.0761148356415129</v>
      </c>
      <c r="P21" s="1" t="s">
        <v>1</v>
      </c>
      <c r="Q21" s="1">
        <v>1</v>
      </c>
      <c r="R21" s="1"/>
    </row>
    <row r="22" spans="1:18" ht="15.75" thickBot="1" x14ac:dyDescent="0.3">
      <c r="M22" t="s">
        <v>19</v>
      </c>
      <c r="N22">
        <f>20-2</f>
        <v>18</v>
      </c>
      <c r="P22" s="2" t="s">
        <v>2</v>
      </c>
      <c r="Q22" s="2">
        <v>0.5869926290706583</v>
      </c>
      <c r="R22" s="2">
        <v>1</v>
      </c>
    </row>
    <row r="23" spans="1:18" ht="17.25" x14ac:dyDescent="0.25">
      <c r="A23" t="s">
        <v>4</v>
      </c>
      <c r="B23">
        <f>SUM(B2:B21)/COUNT(B2:B21)</f>
        <v>172.7</v>
      </c>
      <c r="C23">
        <f>SUM(C2:C21)/COUNT(C2:C21)</f>
        <v>75.25</v>
      </c>
      <c r="D23">
        <f>SUM(D2:D21)/COUNT(D2:D21)</f>
        <v>0.5</v>
      </c>
      <c r="J23" t="s">
        <v>7</v>
      </c>
      <c r="K23" t="s">
        <v>16</v>
      </c>
      <c r="M23" t="s">
        <v>20</v>
      </c>
      <c r="N23">
        <f>_xlfn.T.DIST.2T(N21,N22)</f>
        <v>6.5105264949060822E-3</v>
      </c>
    </row>
    <row r="24" spans="1:18" x14ac:dyDescent="0.25">
      <c r="A24" t="s">
        <v>5</v>
      </c>
      <c r="B24">
        <f>SQRT(SUMSQ(E2:E21)/(COUNT(E2:E21)-1))</f>
        <v>13.996616132404816</v>
      </c>
      <c r="C24">
        <f>SQRT(SUMSQ(F2:F21)/(COUNT(F2:F21)-1))</f>
        <v>15.877408644459519</v>
      </c>
      <c r="H24" t="s">
        <v>15</v>
      </c>
      <c r="I24">
        <f>(1/(COUNT(I2:I21)-1))*SUM(I2:I21)</f>
        <v>0.58699262907065886</v>
      </c>
      <c r="J24">
        <f>PEARSON(B2:B21,C2:C21)</f>
        <v>0.5869926290706583</v>
      </c>
      <c r="K24">
        <f>J24*J24</f>
        <v>0.34456034658328344</v>
      </c>
    </row>
    <row r="26" spans="1:18" x14ac:dyDescent="0.25">
      <c r="B26" t="s">
        <v>7</v>
      </c>
    </row>
    <row r="27" spans="1:18" x14ac:dyDescent="0.25">
      <c r="A27" t="s">
        <v>4</v>
      </c>
      <c r="B27">
        <f>AVERAGE(B2:B21)</f>
        <v>172.7</v>
      </c>
      <c r="C27">
        <f>AVERAGE(C2:C21)</f>
        <v>75.25</v>
      </c>
      <c r="D27">
        <f>AVERAGE(D2:D21)</f>
        <v>0.5</v>
      </c>
      <c r="G27">
        <f>AVERAGE(G2:G21)</f>
        <v>8.2989171090730447E-16</v>
      </c>
      <c r="H27">
        <f>AVERAGE(H2:H21)</f>
        <v>0</v>
      </c>
    </row>
    <row r="28" spans="1:18" x14ac:dyDescent="0.25">
      <c r="A28" t="s">
        <v>5</v>
      </c>
      <c r="B28">
        <f>STDEV(B2:B21)</f>
        <v>13.996616132404816</v>
      </c>
      <c r="C28">
        <f>STDEV(C2:C21)</f>
        <v>15.877408644459519</v>
      </c>
      <c r="D28">
        <f>STDEV(D2:D21)</f>
        <v>0.51298917604257699</v>
      </c>
      <c r="G28">
        <f>STDEV(G2:G21)</f>
        <v>0.99999999999999989</v>
      </c>
      <c r="H28">
        <f>STDEV(H2:H21)</f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CF1F-6053-4EE4-AB5D-0748495D56BA}">
  <dimension ref="A1:AB28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28" ht="18" x14ac:dyDescent="0.3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12</v>
      </c>
      <c r="H1" t="s">
        <v>13</v>
      </c>
      <c r="I1" t="s">
        <v>14</v>
      </c>
    </row>
    <row r="2" spans="1:28" x14ac:dyDescent="0.25">
      <c r="A2">
        <v>2</v>
      </c>
      <c r="B2">
        <v>170</v>
      </c>
      <c r="C2">
        <v>59</v>
      </c>
      <c r="D2">
        <v>0</v>
      </c>
      <c r="E2">
        <f t="shared" ref="E2:E21" si="0">B2-B$23</f>
        <v>-2.6999999999999886</v>
      </c>
      <c r="F2">
        <f t="shared" ref="F2:F21" si="1">C2-C$23</f>
        <v>-16.25</v>
      </c>
      <c r="G2">
        <f t="shared" ref="G2:G21" si="2">E2/B$24</f>
        <v>-0.19290376862940303</v>
      </c>
      <c r="H2">
        <f t="shared" ref="H2:H21" si="3">F2/C$24</f>
        <v>-1.0234667610996142</v>
      </c>
      <c r="I2">
        <f t="shared" ref="I2:I21" si="4">G2*H2</f>
        <v>0.19743059528304449</v>
      </c>
    </row>
    <row r="3" spans="1:28" x14ac:dyDescent="0.25">
      <c r="A3">
        <v>3</v>
      </c>
      <c r="B3">
        <v>149</v>
      </c>
      <c r="C3">
        <v>86</v>
      </c>
      <c r="D3">
        <v>0</v>
      </c>
      <c r="E3">
        <f t="shared" si="0"/>
        <v>-23.699999999999989</v>
      </c>
      <c r="F3">
        <f t="shared" si="1"/>
        <v>10.75</v>
      </c>
      <c r="G3">
        <f t="shared" si="2"/>
        <v>-1.6932664135247664</v>
      </c>
      <c r="H3">
        <f t="shared" si="3"/>
        <v>0.67706262657359095</v>
      </c>
      <c r="I3">
        <f t="shared" si="4"/>
        <v>-1.1464474054299225</v>
      </c>
    </row>
    <row r="4" spans="1:28" x14ac:dyDescent="0.25">
      <c r="A4">
        <v>6</v>
      </c>
      <c r="B4">
        <v>162</v>
      </c>
      <c r="C4">
        <v>57</v>
      </c>
      <c r="D4">
        <v>0</v>
      </c>
      <c r="E4">
        <f t="shared" si="0"/>
        <v>-10.699999999999989</v>
      </c>
      <c r="F4">
        <f t="shared" si="1"/>
        <v>-18.25</v>
      </c>
      <c r="G4">
        <f t="shared" si="2"/>
        <v>-0.76447049049430338</v>
      </c>
      <c r="H4">
        <f t="shared" si="3"/>
        <v>-1.1494319009272591</v>
      </c>
      <c r="I4">
        <f t="shared" si="4"/>
        <v>0.87870676909166134</v>
      </c>
      <c r="P4" t="s">
        <v>9</v>
      </c>
    </row>
    <row r="5" spans="1:28" x14ac:dyDescent="0.25">
      <c r="A5">
        <v>9</v>
      </c>
      <c r="B5">
        <v>154</v>
      </c>
      <c r="C5">
        <v>55</v>
      </c>
      <c r="D5">
        <v>0</v>
      </c>
      <c r="E5">
        <f t="shared" si="0"/>
        <v>-18.699999999999989</v>
      </c>
      <c r="F5">
        <f t="shared" si="1"/>
        <v>-20.25</v>
      </c>
      <c r="G5">
        <f t="shared" si="2"/>
        <v>-1.3360372123592037</v>
      </c>
      <c r="H5">
        <f t="shared" si="3"/>
        <v>-1.2753970407549038</v>
      </c>
      <c r="I5">
        <f t="shared" si="4"/>
        <v>1.7039779069813594</v>
      </c>
      <c r="P5" t="s">
        <v>10</v>
      </c>
      <c r="S5" t="s">
        <v>22</v>
      </c>
      <c r="T5" t="s">
        <v>23</v>
      </c>
      <c r="V5" t="s">
        <v>24</v>
      </c>
      <c r="Z5" t="s">
        <v>36</v>
      </c>
    </row>
    <row r="6" spans="1:28" ht="15.75" thickBot="1" x14ac:dyDescent="0.3">
      <c r="A6">
        <v>11</v>
      </c>
      <c r="B6">
        <v>204</v>
      </c>
      <c r="C6">
        <v>93</v>
      </c>
      <c r="D6">
        <v>0</v>
      </c>
      <c r="E6">
        <f t="shared" si="0"/>
        <v>31.300000000000011</v>
      </c>
      <c r="F6">
        <f t="shared" si="1"/>
        <v>17.75</v>
      </c>
      <c r="G6">
        <f t="shared" si="2"/>
        <v>2.2362547992964235</v>
      </c>
      <c r="H6">
        <f t="shared" si="3"/>
        <v>1.1179406159703478</v>
      </c>
      <c r="I6">
        <f t="shared" si="4"/>
        <v>2.5000000677920902</v>
      </c>
      <c r="P6" t="s">
        <v>11</v>
      </c>
      <c r="S6">
        <v>170</v>
      </c>
      <c r="T6">
        <v>172</v>
      </c>
    </row>
    <row r="7" spans="1:28" x14ac:dyDescent="0.25">
      <c r="A7">
        <v>14</v>
      </c>
      <c r="B7">
        <v>185</v>
      </c>
      <c r="C7">
        <v>110</v>
      </c>
      <c r="D7">
        <v>0</v>
      </c>
      <c r="E7">
        <f t="shared" si="0"/>
        <v>12.300000000000011</v>
      </c>
      <c r="F7">
        <f t="shared" si="1"/>
        <v>34.75</v>
      </c>
      <c r="G7">
        <f t="shared" si="2"/>
        <v>0.87878383486728506</v>
      </c>
      <c r="H7">
        <f t="shared" si="3"/>
        <v>2.188644304505329</v>
      </c>
      <c r="I7">
        <f t="shared" si="4"/>
        <v>1.9233452350736351</v>
      </c>
      <c r="S7">
        <v>149</v>
      </c>
      <c r="T7">
        <v>176</v>
      </c>
      <c r="V7" s="3"/>
      <c r="W7" s="3" t="s">
        <v>22</v>
      </c>
      <c r="X7" s="3" t="s">
        <v>23</v>
      </c>
      <c r="Z7" s="3"/>
      <c r="AA7" s="3" t="s">
        <v>22</v>
      </c>
      <c r="AB7" s="3" t="s">
        <v>23</v>
      </c>
    </row>
    <row r="8" spans="1:28" x14ac:dyDescent="0.25">
      <c r="A8">
        <v>16</v>
      </c>
      <c r="B8">
        <v>173</v>
      </c>
      <c r="C8">
        <v>65</v>
      </c>
      <c r="D8">
        <v>0</v>
      </c>
      <c r="E8">
        <f t="shared" si="0"/>
        <v>0.30000000000001137</v>
      </c>
      <c r="F8">
        <f t="shared" si="1"/>
        <v>-10.25</v>
      </c>
      <c r="G8">
        <f t="shared" si="2"/>
        <v>2.1433752069934576E-2</v>
      </c>
      <c r="H8">
        <f t="shared" si="3"/>
        <v>-0.64557134161667973</v>
      </c>
      <c r="I8">
        <f t="shared" si="4"/>
        <v>-1.3837016079666951E-2</v>
      </c>
      <c r="S8">
        <v>162</v>
      </c>
      <c r="T8">
        <v>185</v>
      </c>
      <c r="V8" s="1" t="s">
        <v>25</v>
      </c>
      <c r="W8" s="1">
        <v>170.8</v>
      </c>
      <c r="X8" s="1">
        <v>174.6</v>
      </c>
      <c r="Z8" s="1" t="s">
        <v>25</v>
      </c>
      <c r="AA8" s="1">
        <v>170.8</v>
      </c>
      <c r="AB8" s="1">
        <v>174.6</v>
      </c>
    </row>
    <row r="9" spans="1:28" x14ac:dyDescent="0.25">
      <c r="A9">
        <v>17</v>
      </c>
      <c r="B9">
        <v>189</v>
      </c>
      <c r="C9">
        <v>74</v>
      </c>
      <c r="D9">
        <v>0</v>
      </c>
      <c r="E9">
        <f t="shared" si="0"/>
        <v>16.300000000000011</v>
      </c>
      <c r="F9">
        <f t="shared" si="1"/>
        <v>-1.25</v>
      </c>
      <c r="G9">
        <f t="shared" si="2"/>
        <v>1.1645671957997352</v>
      </c>
      <c r="H9">
        <f t="shared" si="3"/>
        <v>-7.8728212392278007E-2</v>
      </c>
      <c r="I9">
        <f t="shared" si="4"/>
        <v>-9.168429353600116E-2</v>
      </c>
      <c r="S9">
        <v>154</v>
      </c>
      <c r="T9">
        <v>182</v>
      </c>
      <c r="V9" s="1" t="s">
        <v>26</v>
      </c>
      <c r="W9" s="1">
        <v>307.28888888888895</v>
      </c>
      <c r="X9" s="1">
        <v>98.266666666666666</v>
      </c>
      <c r="Z9" s="1" t="s">
        <v>26</v>
      </c>
      <c r="AA9" s="1">
        <v>307.28888888888895</v>
      </c>
      <c r="AB9" s="1">
        <v>98.266666666666666</v>
      </c>
    </row>
    <row r="10" spans="1:28" x14ac:dyDescent="0.25">
      <c r="A10">
        <v>18</v>
      </c>
      <c r="B10">
        <v>154</v>
      </c>
      <c r="C10">
        <v>60</v>
      </c>
      <c r="D10">
        <v>0</v>
      </c>
      <c r="E10">
        <f t="shared" si="0"/>
        <v>-18.699999999999989</v>
      </c>
      <c r="F10">
        <f t="shared" si="1"/>
        <v>-15.25</v>
      </c>
      <c r="G10">
        <f t="shared" si="2"/>
        <v>-1.3360372123592037</v>
      </c>
      <c r="H10">
        <f t="shared" si="3"/>
        <v>-0.96048419118579176</v>
      </c>
      <c r="I10">
        <f t="shared" si="4"/>
        <v>1.2832426213069497</v>
      </c>
      <c r="S10">
        <v>204</v>
      </c>
      <c r="T10">
        <v>190</v>
      </c>
      <c r="V10" s="1" t="s">
        <v>27</v>
      </c>
      <c r="W10" s="1">
        <v>10</v>
      </c>
      <c r="X10" s="1">
        <v>10</v>
      </c>
      <c r="Z10" s="1" t="s">
        <v>27</v>
      </c>
      <c r="AA10" s="1">
        <v>10</v>
      </c>
      <c r="AB10" s="1">
        <v>10</v>
      </c>
    </row>
    <row r="11" spans="1:28" x14ac:dyDescent="0.25">
      <c r="A11">
        <v>20</v>
      </c>
      <c r="B11">
        <v>168</v>
      </c>
      <c r="C11">
        <v>94</v>
      </c>
      <c r="D11">
        <v>0</v>
      </c>
      <c r="E11">
        <f t="shared" si="0"/>
        <v>-4.6999999999999886</v>
      </c>
      <c r="F11">
        <f t="shared" si="1"/>
        <v>18.75</v>
      </c>
      <c r="G11">
        <f t="shared" si="2"/>
        <v>-0.33579544909562814</v>
      </c>
      <c r="H11">
        <f t="shared" si="3"/>
        <v>1.1809231858841702</v>
      </c>
      <c r="I11">
        <f t="shared" si="4"/>
        <v>-0.3965486315514149</v>
      </c>
      <c r="S11">
        <v>185</v>
      </c>
      <c r="T11">
        <v>167</v>
      </c>
      <c r="V11" s="1" t="s">
        <v>28</v>
      </c>
      <c r="W11" s="1">
        <v>202.7777777777778</v>
      </c>
      <c r="X11" s="1"/>
      <c r="Z11" s="1" t="s">
        <v>29</v>
      </c>
      <c r="AA11" s="1">
        <v>0</v>
      </c>
      <c r="AB11" s="1"/>
    </row>
    <row r="12" spans="1:28" x14ac:dyDescent="0.25">
      <c r="A12">
        <v>1</v>
      </c>
      <c r="B12">
        <v>172</v>
      </c>
      <c r="C12">
        <v>85</v>
      </c>
      <c r="D12">
        <v>1</v>
      </c>
      <c r="E12">
        <f t="shared" si="0"/>
        <v>-0.69999999999998863</v>
      </c>
      <c r="F12">
        <f t="shared" si="1"/>
        <v>9.75</v>
      </c>
      <c r="G12">
        <f t="shared" si="2"/>
        <v>-5.0012088163177967E-2</v>
      </c>
      <c r="H12">
        <f t="shared" si="3"/>
        <v>0.6140800566597685</v>
      </c>
      <c r="I12">
        <f t="shared" si="4"/>
        <v>-3.0711425932917664E-2</v>
      </c>
      <c r="S12">
        <v>173</v>
      </c>
      <c r="T12">
        <v>155</v>
      </c>
      <c r="V12" s="1" t="s">
        <v>29</v>
      </c>
      <c r="W12" s="1">
        <v>0</v>
      </c>
      <c r="X12" s="1"/>
      <c r="Z12" s="1" t="s">
        <v>30</v>
      </c>
      <c r="AA12" s="1">
        <v>14</v>
      </c>
      <c r="AB12" s="1"/>
    </row>
    <row r="13" spans="1:28" x14ac:dyDescent="0.25">
      <c r="A13">
        <v>4</v>
      </c>
      <c r="B13">
        <v>176</v>
      </c>
      <c r="C13">
        <v>79</v>
      </c>
      <c r="D13">
        <v>1</v>
      </c>
      <c r="E13">
        <f t="shared" si="0"/>
        <v>3.3000000000000114</v>
      </c>
      <c r="F13">
        <f t="shared" si="1"/>
        <v>3.75</v>
      </c>
      <c r="G13">
        <f t="shared" si="2"/>
        <v>0.23577127276927221</v>
      </c>
      <c r="H13">
        <f t="shared" si="3"/>
        <v>0.23618463717683405</v>
      </c>
      <c r="I13">
        <f t="shared" si="4"/>
        <v>5.5685552515730929E-2</v>
      </c>
      <c r="S13">
        <v>189</v>
      </c>
      <c r="T13">
        <v>174</v>
      </c>
      <c r="V13" s="1" t="s">
        <v>30</v>
      </c>
      <c r="W13" s="1">
        <v>18</v>
      </c>
      <c r="X13" s="1"/>
      <c r="Z13" s="1" t="s">
        <v>31</v>
      </c>
      <c r="AA13" s="1">
        <v>-0.59670327175284088</v>
      </c>
      <c r="AB13" s="1"/>
    </row>
    <row r="14" spans="1:28" x14ac:dyDescent="0.25">
      <c r="A14">
        <v>5</v>
      </c>
      <c r="B14">
        <v>185</v>
      </c>
      <c r="C14">
        <v>86</v>
      </c>
      <c r="D14">
        <v>1</v>
      </c>
      <c r="E14">
        <f t="shared" si="0"/>
        <v>12.300000000000011</v>
      </c>
      <c r="F14">
        <f t="shared" si="1"/>
        <v>10.75</v>
      </c>
      <c r="G14">
        <f t="shared" si="2"/>
        <v>0.87878383486728506</v>
      </c>
      <c r="H14">
        <f t="shared" si="3"/>
        <v>0.67706262657359095</v>
      </c>
      <c r="I14">
        <f t="shared" si="4"/>
        <v>0.59499169142565689</v>
      </c>
      <c r="S14">
        <v>154</v>
      </c>
      <c r="T14">
        <v>169</v>
      </c>
      <c r="V14" s="1" t="s">
        <v>31</v>
      </c>
      <c r="W14" s="1">
        <v>-0.59670327175284088</v>
      </c>
      <c r="X14" s="1"/>
      <c r="Z14" s="1" t="s">
        <v>32</v>
      </c>
      <c r="AA14" s="1">
        <v>0.28011583373959437</v>
      </c>
      <c r="AB14" s="1"/>
    </row>
    <row r="15" spans="1:28" x14ac:dyDescent="0.25">
      <c r="A15">
        <v>7</v>
      </c>
      <c r="B15">
        <v>182</v>
      </c>
      <c r="C15">
        <v>73</v>
      </c>
      <c r="D15">
        <v>1</v>
      </c>
      <c r="E15">
        <f t="shared" si="0"/>
        <v>9.3000000000000114</v>
      </c>
      <c r="F15">
        <f t="shared" si="1"/>
        <v>-2.25</v>
      </c>
      <c r="G15">
        <f t="shared" si="2"/>
        <v>0.66444631416794742</v>
      </c>
      <c r="H15">
        <f t="shared" si="3"/>
        <v>-0.14171078230610043</v>
      </c>
      <c r="I15">
        <f t="shared" si="4"/>
        <v>-9.4159206981144813E-2</v>
      </c>
      <c r="S15">
        <v>168</v>
      </c>
      <c r="T15">
        <v>176</v>
      </c>
      <c r="V15" s="1" t="s">
        <v>32</v>
      </c>
      <c r="W15" s="1">
        <v>0.27906832178903734</v>
      </c>
      <c r="X15" s="1"/>
      <c r="Z15" s="1" t="s">
        <v>33</v>
      </c>
      <c r="AA15" s="1">
        <v>1.7613101357748921</v>
      </c>
      <c r="AB15" s="1"/>
    </row>
    <row r="16" spans="1:28" x14ac:dyDescent="0.25">
      <c r="A16">
        <v>8</v>
      </c>
      <c r="B16">
        <v>190</v>
      </c>
      <c r="C16">
        <v>96</v>
      </c>
      <c r="D16">
        <v>1</v>
      </c>
      <c r="E16">
        <f t="shared" si="0"/>
        <v>17.300000000000011</v>
      </c>
      <c r="F16">
        <f t="shared" si="1"/>
        <v>20.75</v>
      </c>
      <c r="G16">
        <f t="shared" si="2"/>
        <v>1.2360130360328478</v>
      </c>
      <c r="H16">
        <f t="shared" si="3"/>
        <v>1.3068883257118151</v>
      </c>
      <c r="I16">
        <f t="shared" si="4"/>
        <v>1.615331007218946</v>
      </c>
      <c r="V16" s="1" t="s">
        <v>33</v>
      </c>
      <c r="W16" s="1">
        <v>1.7340636066175394</v>
      </c>
      <c r="X16" s="1"/>
      <c r="Z16" s="1" t="s">
        <v>34</v>
      </c>
      <c r="AA16" s="1">
        <v>0.56023166747918873</v>
      </c>
      <c r="AB16" s="1"/>
    </row>
    <row r="17" spans="1:28" ht="15.75" thickBot="1" x14ac:dyDescent="0.3">
      <c r="A17">
        <v>10</v>
      </c>
      <c r="B17">
        <v>167</v>
      </c>
      <c r="C17">
        <v>63</v>
      </c>
      <c r="D17">
        <v>1</v>
      </c>
      <c r="E17">
        <f t="shared" si="0"/>
        <v>-5.6999999999999886</v>
      </c>
      <c r="F17">
        <f t="shared" si="1"/>
        <v>-12.25</v>
      </c>
      <c r="G17">
        <f t="shared" si="2"/>
        <v>-0.40724128932874065</v>
      </c>
      <c r="H17">
        <f t="shared" si="3"/>
        <v>-0.77153648144432452</v>
      </c>
      <c r="I17">
        <f t="shared" si="4"/>
        <v>0.31420151146754671</v>
      </c>
      <c r="V17" s="1" t="s">
        <v>34</v>
      </c>
      <c r="W17" s="1">
        <v>0.55813664357807469</v>
      </c>
      <c r="X17" s="1"/>
      <c r="Z17" s="2" t="s">
        <v>35</v>
      </c>
      <c r="AA17" s="2">
        <v>2.1447866879178044</v>
      </c>
      <c r="AB17" s="2"/>
    </row>
    <row r="18" spans="1:28" ht="15.75" thickBot="1" x14ac:dyDescent="0.3">
      <c r="A18">
        <v>12</v>
      </c>
      <c r="B18">
        <v>155</v>
      </c>
      <c r="C18">
        <v>52</v>
      </c>
      <c r="D18">
        <v>1</v>
      </c>
      <c r="E18">
        <f t="shared" si="0"/>
        <v>-17.699999999999989</v>
      </c>
      <c r="F18">
        <f t="shared" si="1"/>
        <v>-23.25</v>
      </c>
      <c r="G18">
        <f t="shared" si="2"/>
        <v>-1.2645913721260911</v>
      </c>
      <c r="H18">
        <f t="shared" si="3"/>
        <v>-1.4643447504963711</v>
      </c>
      <c r="I18">
        <f t="shared" si="4"/>
        <v>1.8517977372958445</v>
      </c>
      <c r="V18" s="2" t="s">
        <v>35</v>
      </c>
      <c r="W18" s="2">
        <v>2.1009220402410378</v>
      </c>
      <c r="X18" s="2"/>
    </row>
    <row r="19" spans="1:28" x14ac:dyDescent="0.25">
      <c r="A19">
        <v>13</v>
      </c>
      <c r="B19">
        <v>174</v>
      </c>
      <c r="C19">
        <v>80</v>
      </c>
      <c r="D19">
        <v>1</v>
      </c>
      <c r="E19">
        <f t="shared" si="0"/>
        <v>1.3000000000000114</v>
      </c>
      <c r="F19">
        <f t="shared" si="1"/>
        <v>4.75</v>
      </c>
      <c r="G19">
        <f t="shared" si="2"/>
        <v>9.2879592303047112E-2</v>
      </c>
      <c r="H19">
        <f t="shared" si="3"/>
        <v>0.29916720709065647</v>
      </c>
      <c r="I19">
        <f t="shared" si="4"/>
        <v>2.7786528225021437E-2</v>
      </c>
    </row>
    <row r="20" spans="1:28" x14ac:dyDescent="0.25">
      <c r="A20">
        <v>15</v>
      </c>
      <c r="B20">
        <v>169</v>
      </c>
      <c r="C20">
        <v>70</v>
      </c>
      <c r="D20">
        <v>1</v>
      </c>
      <c r="E20">
        <f t="shared" si="0"/>
        <v>-3.6999999999999886</v>
      </c>
      <c r="F20">
        <f t="shared" si="1"/>
        <v>-5.25</v>
      </c>
      <c r="G20">
        <f t="shared" si="2"/>
        <v>-0.26434960886251557</v>
      </c>
      <c r="H20">
        <f t="shared" si="3"/>
        <v>-0.33065849204756764</v>
      </c>
      <c r="I20">
        <f t="shared" si="4"/>
        <v>8.7409443039843729E-2</v>
      </c>
      <c r="M20" t="s">
        <v>17</v>
      </c>
    </row>
    <row r="21" spans="1:28" x14ac:dyDescent="0.25">
      <c r="A21">
        <v>19</v>
      </c>
      <c r="B21">
        <v>176</v>
      </c>
      <c r="C21">
        <v>68</v>
      </c>
      <c r="D21">
        <v>1</v>
      </c>
      <c r="E21">
        <f t="shared" si="0"/>
        <v>3.3000000000000114</v>
      </c>
      <c r="F21">
        <f t="shared" si="1"/>
        <v>-7.25</v>
      </c>
      <c r="G21">
        <f t="shared" si="2"/>
        <v>0.23577127276927221</v>
      </c>
      <c r="H21">
        <f t="shared" si="3"/>
        <v>-0.45662363187521249</v>
      </c>
      <c r="I21">
        <f t="shared" si="4"/>
        <v>-0.10765873486374646</v>
      </c>
      <c r="M21" t="s">
        <v>18</v>
      </c>
      <c r="N21">
        <f>J24*SQRT(20-2)/SQRT(1-K24)</f>
        <v>0.59670327175284354</v>
      </c>
    </row>
    <row r="22" spans="1:28" x14ac:dyDescent="0.25">
      <c r="M22" t="s">
        <v>19</v>
      </c>
      <c r="N22">
        <f>20-2</f>
        <v>18</v>
      </c>
    </row>
    <row r="23" spans="1:28" ht="17.25" x14ac:dyDescent="0.25">
      <c r="A23" t="s">
        <v>4</v>
      </c>
      <c r="B23">
        <f>SUM(B2:B21)/COUNT(B2:B21)</f>
        <v>172.7</v>
      </c>
      <c r="C23">
        <f>SUM(C2:C21)/COUNT(C2:C21)</f>
        <v>75.25</v>
      </c>
      <c r="D23">
        <f>SUM(D2:D21)/COUNT(D2:D21)</f>
        <v>0.5</v>
      </c>
      <c r="J23" t="s">
        <v>7</v>
      </c>
      <c r="K23" t="s">
        <v>16</v>
      </c>
      <c r="M23" t="s">
        <v>20</v>
      </c>
      <c r="N23">
        <f>_xlfn.T.DIST.2T(N21,N22)</f>
        <v>0.55813664357807291</v>
      </c>
    </row>
    <row r="24" spans="1:28" x14ac:dyDescent="0.25">
      <c r="A24" t="s">
        <v>5</v>
      </c>
      <c r="B24">
        <f>SQRT(SUMSQ(E2:E21)/(COUNT(E2:E21)-1))</f>
        <v>13.996616132404816</v>
      </c>
      <c r="C24">
        <f>SQRT(SUMSQ(F2:F21)/(COUNT(F2:F21)-1))</f>
        <v>15.877408644459519</v>
      </c>
      <c r="H24" t="s">
        <v>21</v>
      </c>
      <c r="J24">
        <f>PEARSON(B2:B21,D2:D21)</f>
        <v>0.13927358230884521</v>
      </c>
      <c r="K24">
        <f>J24*J24</f>
        <v>1.9397130729138682E-2</v>
      </c>
    </row>
    <row r="26" spans="1:28" x14ac:dyDescent="0.25">
      <c r="B26" t="s">
        <v>7</v>
      </c>
    </row>
    <row r="27" spans="1:28" x14ac:dyDescent="0.25">
      <c r="A27" t="s">
        <v>4</v>
      </c>
      <c r="B27">
        <f>AVERAGE(B2:B21)</f>
        <v>172.7</v>
      </c>
      <c r="C27">
        <f>AVERAGE(C2:C21)</f>
        <v>75.25</v>
      </c>
      <c r="D27">
        <f>AVERAGE(D2:D21)</f>
        <v>0.5</v>
      </c>
    </row>
    <row r="28" spans="1:28" x14ac:dyDescent="0.25">
      <c r="A28" t="s">
        <v>5</v>
      </c>
      <c r="B28">
        <f>STDEV(B2:B21)</f>
        <v>13.996616132404816</v>
      </c>
      <c r="C28">
        <f>STDEV(C2:C21)</f>
        <v>15.877408644459519</v>
      </c>
      <c r="D28">
        <f>STDEV(D2:D21)</f>
        <v>0.51298917604257699</v>
      </c>
    </row>
  </sheetData>
  <autoFilter ref="A1:I21" xr:uid="{E8DACF1F-6053-4EE4-AB5D-0748495D56BA}">
    <sortState xmlns:xlrd2="http://schemas.microsoft.com/office/spreadsheetml/2017/richdata2" ref="A2:I21">
      <sortCondition ref="D1:D21"/>
    </sortState>
  </autoFilter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8205-E5ED-4E61-A035-FDA10F65A882}">
  <dimension ref="A1:N29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4" sqref="N4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  <col min="11" max="11" width="13.28515625" bestFit="1" customWidth="1"/>
  </cols>
  <sheetData>
    <row r="1" spans="1:14" ht="18" x14ac:dyDescent="0.3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12</v>
      </c>
      <c r="H1" t="s">
        <v>13</v>
      </c>
      <c r="I1" t="s">
        <v>14</v>
      </c>
      <c r="J1" t="s">
        <v>39</v>
      </c>
      <c r="K1" t="s">
        <v>40</v>
      </c>
    </row>
    <row r="2" spans="1:14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C2-C$23</f>
        <v>9.75</v>
      </c>
      <c r="G2">
        <f>E2/B$24</f>
        <v>-5.0012088163177967E-2</v>
      </c>
      <c r="H2">
        <f>F2/C$24</f>
        <v>0.6140800566597685</v>
      </c>
      <c r="I2">
        <f>G2*H2</f>
        <v>-3.0711425932917664E-2</v>
      </c>
      <c r="J2">
        <f>$N$4+$N$5*B2</f>
        <v>74.783891247111939</v>
      </c>
      <c r="K2">
        <f>J2-C2</f>
        <v>-10.216108752888061</v>
      </c>
    </row>
    <row r="3" spans="1:14" x14ac:dyDescent="0.25">
      <c r="A3">
        <v>2</v>
      </c>
      <c r="B3">
        <v>170</v>
      </c>
      <c r="C3">
        <v>59</v>
      </c>
      <c r="D3">
        <v>0</v>
      </c>
      <c r="E3">
        <f>B3-B$23</f>
        <v>-2.6999999999999886</v>
      </c>
      <c r="F3">
        <f>C3-C$23</f>
        <v>-16.25</v>
      </c>
      <c r="G3">
        <f t="shared" ref="G3:H21" si="0">E3/B$24</f>
        <v>-0.19290376862940303</v>
      </c>
      <c r="H3">
        <f t="shared" si="0"/>
        <v>-1.0234667610996142</v>
      </c>
      <c r="I3">
        <f t="shared" ref="I3:I21" si="1">G3*H3</f>
        <v>0.19743059528304449</v>
      </c>
      <c r="J3">
        <f t="shared" ref="J3:J21" si="2">$N$4+$N$5*B3</f>
        <v>73.452151953146</v>
      </c>
      <c r="K3">
        <f t="shared" ref="K3:K21" si="3">J3-C3</f>
        <v>14.452151953146</v>
      </c>
    </row>
    <row r="4" spans="1:14" x14ac:dyDescent="0.25">
      <c r="A4">
        <v>3</v>
      </c>
      <c r="B4">
        <v>149</v>
      </c>
      <c r="C4">
        <v>86</v>
      </c>
      <c r="D4">
        <v>0</v>
      </c>
      <c r="E4">
        <f t="shared" ref="E4:F21" si="4">B4-B$23</f>
        <v>-23.699999999999989</v>
      </c>
      <c r="F4">
        <f t="shared" si="4"/>
        <v>10.75</v>
      </c>
      <c r="G4">
        <f t="shared" si="0"/>
        <v>-1.6932664135247664</v>
      </c>
      <c r="H4">
        <f t="shared" si="0"/>
        <v>0.67706262657359095</v>
      </c>
      <c r="I4">
        <f t="shared" si="1"/>
        <v>-1.1464474054299225</v>
      </c>
      <c r="J4">
        <f t="shared" si="2"/>
        <v>59.468889366503703</v>
      </c>
      <c r="K4">
        <f t="shared" si="3"/>
        <v>-26.531110633496297</v>
      </c>
      <c r="M4" t="s">
        <v>37</v>
      </c>
      <c r="N4">
        <f>C23-N5*B23</f>
        <v>-39.745688033958317</v>
      </c>
    </row>
    <row r="5" spans="1:14" x14ac:dyDescent="0.25">
      <c r="A5">
        <v>4</v>
      </c>
      <c r="B5">
        <v>176</v>
      </c>
      <c r="C5">
        <v>79</v>
      </c>
      <c r="D5">
        <v>1</v>
      </c>
      <c r="E5">
        <f t="shared" si="4"/>
        <v>3.3000000000000114</v>
      </c>
      <c r="F5">
        <f t="shared" si="4"/>
        <v>3.75</v>
      </c>
      <c r="G5">
        <f t="shared" si="0"/>
        <v>0.23577127276927221</v>
      </c>
      <c r="H5">
        <f t="shared" si="0"/>
        <v>0.23618463717683405</v>
      </c>
      <c r="I5">
        <f t="shared" si="1"/>
        <v>5.5685552515730929E-2</v>
      </c>
      <c r="J5">
        <f t="shared" si="2"/>
        <v>77.447369835043801</v>
      </c>
      <c r="K5">
        <f t="shared" si="3"/>
        <v>-1.5526301649561987</v>
      </c>
      <c r="M5" t="s">
        <v>38</v>
      </c>
      <c r="N5">
        <f>J24*C24/B24</f>
        <v>0.66586964698296658</v>
      </c>
    </row>
    <row r="6" spans="1:14" x14ac:dyDescent="0.25">
      <c r="A6">
        <v>5</v>
      </c>
      <c r="B6">
        <v>185</v>
      </c>
      <c r="C6">
        <v>86</v>
      </c>
      <c r="D6">
        <v>1</v>
      </c>
      <c r="E6">
        <f t="shared" si="4"/>
        <v>12.300000000000011</v>
      </c>
      <c r="F6">
        <f t="shared" si="4"/>
        <v>10.75</v>
      </c>
      <c r="G6">
        <f t="shared" si="0"/>
        <v>0.87878383486728506</v>
      </c>
      <c r="H6">
        <f t="shared" si="0"/>
        <v>0.67706262657359095</v>
      </c>
      <c r="I6">
        <f t="shared" si="1"/>
        <v>0.59499169142565689</v>
      </c>
      <c r="J6">
        <f t="shared" si="2"/>
        <v>83.440196657890496</v>
      </c>
      <c r="K6">
        <f t="shared" si="3"/>
        <v>-2.5598033421095039</v>
      </c>
    </row>
    <row r="7" spans="1:14" x14ac:dyDescent="0.25">
      <c r="A7">
        <v>6</v>
      </c>
      <c r="B7">
        <v>162</v>
      </c>
      <c r="C7">
        <v>57</v>
      </c>
      <c r="D7">
        <v>0</v>
      </c>
      <c r="E7">
        <f t="shared" si="4"/>
        <v>-10.699999999999989</v>
      </c>
      <c r="F7">
        <f t="shared" si="4"/>
        <v>-18.25</v>
      </c>
      <c r="G7">
        <f t="shared" si="0"/>
        <v>-0.76447049049430338</v>
      </c>
      <c r="H7">
        <f t="shared" si="0"/>
        <v>-1.1494319009272591</v>
      </c>
      <c r="I7">
        <f t="shared" si="1"/>
        <v>0.87870676909166134</v>
      </c>
      <c r="J7">
        <f t="shared" si="2"/>
        <v>68.125194777282275</v>
      </c>
      <c r="K7">
        <f t="shared" si="3"/>
        <v>11.125194777282275</v>
      </c>
      <c r="M7" t="s">
        <v>41</v>
      </c>
    </row>
    <row r="8" spans="1:14" x14ac:dyDescent="0.25">
      <c r="A8">
        <v>7</v>
      </c>
      <c r="B8">
        <v>182</v>
      </c>
      <c r="C8">
        <v>73</v>
      </c>
      <c r="D8">
        <v>1</v>
      </c>
      <c r="E8">
        <f t="shared" si="4"/>
        <v>9.3000000000000114</v>
      </c>
      <c r="F8">
        <f t="shared" si="4"/>
        <v>-2.25</v>
      </c>
      <c r="G8">
        <f t="shared" si="0"/>
        <v>0.66444631416794742</v>
      </c>
      <c r="H8">
        <f t="shared" si="0"/>
        <v>-0.14171078230610043</v>
      </c>
      <c r="I8">
        <f t="shared" si="1"/>
        <v>-9.4159206981144813E-2</v>
      </c>
      <c r="J8">
        <f t="shared" si="2"/>
        <v>81.442587716941603</v>
      </c>
      <c r="K8">
        <f t="shared" si="3"/>
        <v>8.4425877169416026</v>
      </c>
    </row>
    <row r="9" spans="1:14" ht="18" x14ac:dyDescent="0.35">
      <c r="A9">
        <v>8</v>
      </c>
      <c r="B9">
        <v>190</v>
      </c>
      <c r="C9">
        <v>96</v>
      </c>
      <c r="D9">
        <v>1</v>
      </c>
      <c r="E9">
        <f t="shared" si="4"/>
        <v>17.300000000000011</v>
      </c>
      <c r="F9">
        <f t="shared" si="4"/>
        <v>20.75</v>
      </c>
      <c r="G9">
        <f t="shared" si="0"/>
        <v>1.2360130360328478</v>
      </c>
      <c r="H9">
        <f t="shared" si="0"/>
        <v>1.3068883257118151</v>
      </c>
      <c r="I9">
        <f t="shared" si="1"/>
        <v>1.615331007218946</v>
      </c>
      <c r="J9">
        <f t="shared" si="2"/>
        <v>86.769544892805328</v>
      </c>
      <c r="K9">
        <f t="shared" si="3"/>
        <v>-9.2304551071946719</v>
      </c>
      <c r="M9" t="s">
        <v>42</v>
      </c>
    </row>
    <row r="10" spans="1:14" x14ac:dyDescent="0.25">
      <c r="A10">
        <v>9</v>
      </c>
      <c r="B10">
        <v>154</v>
      </c>
      <c r="C10">
        <v>55</v>
      </c>
      <c r="D10">
        <v>0</v>
      </c>
      <c r="E10">
        <f t="shared" si="4"/>
        <v>-18.699999999999989</v>
      </c>
      <c r="F10">
        <f t="shared" si="4"/>
        <v>-20.25</v>
      </c>
      <c r="G10">
        <f t="shared" si="0"/>
        <v>-1.3360372123592037</v>
      </c>
      <c r="H10">
        <f t="shared" si="0"/>
        <v>-1.2753970407549038</v>
      </c>
      <c r="I10">
        <f t="shared" si="1"/>
        <v>1.7039779069813594</v>
      </c>
      <c r="J10">
        <f t="shared" si="2"/>
        <v>62.798237601418535</v>
      </c>
      <c r="K10">
        <f t="shared" si="3"/>
        <v>7.7982376014185348</v>
      </c>
    </row>
    <row r="11" spans="1:14" ht="18" x14ac:dyDescent="0.35">
      <c r="A11">
        <v>10</v>
      </c>
      <c r="B11">
        <v>167</v>
      </c>
      <c r="C11">
        <v>63</v>
      </c>
      <c r="D11">
        <v>1</v>
      </c>
      <c r="E11">
        <f t="shared" si="4"/>
        <v>-5.6999999999999886</v>
      </c>
      <c r="F11">
        <f t="shared" si="4"/>
        <v>-12.25</v>
      </c>
      <c r="G11">
        <f t="shared" si="0"/>
        <v>-0.40724128932874065</v>
      </c>
      <c r="H11">
        <f t="shared" si="0"/>
        <v>-0.77153648144432452</v>
      </c>
      <c r="I11">
        <f t="shared" si="1"/>
        <v>0.31420151146754671</v>
      </c>
      <c r="J11">
        <f t="shared" si="2"/>
        <v>71.454543012197107</v>
      </c>
      <c r="K11">
        <f t="shared" si="3"/>
        <v>8.4545430121971066</v>
      </c>
      <c r="M11" t="s">
        <v>45</v>
      </c>
    </row>
    <row r="12" spans="1:14" x14ac:dyDescent="0.25">
      <c r="A12">
        <v>11</v>
      </c>
      <c r="B12">
        <v>204</v>
      </c>
      <c r="C12">
        <v>93</v>
      </c>
      <c r="D12">
        <v>0</v>
      </c>
      <c r="E12">
        <f t="shared" si="4"/>
        <v>31.300000000000011</v>
      </c>
      <c r="F12">
        <f t="shared" si="4"/>
        <v>17.75</v>
      </c>
      <c r="G12">
        <f t="shared" si="0"/>
        <v>2.2362547992964235</v>
      </c>
      <c r="H12">
        <f t="shared" si="0"/>
        <v>1.1179406159703478</v>
      </c>
      <c r="I12">
        <f t="shared" si="1"/>
        <v>2.5000000677920902</v>
      </c>
      <c r="J12">
        <f t="shared" si="2"/>
        <v>96.091719950566869</v>
      </c>
      <c r="K12">
        <f t="shared" si="3"/>
        <v>3.0917199505668691</v>
      </c>
    </row>
    <row r="13" spans="1:14" x14ac:dyDescent="0.25">
      <c r="A13">
        <v>12</v>
      </c>
      <c r="B13">
        <v>155</v>
      </c>
      <c r="C13">
        <v>52</v>
      </c>
      <c r="D13">
        <v>1</v>
      </c>
      <c r="E13">
        <f t="shared" si="4"/>
        <v>-17.699999999999989</v>
      </c>
      <c r="F13">
        <f t="shared" si="4"/>
        <v>-23.25</v>
      </c>
      <c r="G13">
        <f t="shared" si="0"/>
        <v>-1.2645913721260911</v>
      </c>
      <c r="H13">
        <f t="shared" si="0"/>
        <v>-1.4643447504963711</v>
      </c>
      <c r="I13">
        <f t="shared" si="1"/>
        <v>1.8517977372958445</v>
      </c>
      <c r="J13">
        <f t="shared" si="2"/>
        <v>63.464107248401504</v>
      </c>
      <c r="K13">
        <f t="shared" si="3"/>
        <v>11.464107248401504</v>
      </c>
      <c r="M13" t="s">
        <v>43</v>
      </c>
    </row>
    <row r="14" spans="1:14" x14ac:dyDescent="0.25">
      <c r="A14">
        <v>13</v>
      </c>
      <c r="B14">
        <v>174</v>
      </c>
      <c r="C14">
        <v>80</v>
      </c>
      <c r="D14">
        <v>1</v>
      </c>
      <c r="E14">
        <f t="shared" si="4"/>
        <v>1.3000000000000114</v>
      </c>
      <c r="F14">
        <f t="shared" si="4"/>
        <v>4.75</v>
      </c>
      <c r="G14">
        <f t="shared" si="0"/>
        <v>9.2879592303047112E-2</v>
      </c>
      <c r="H14">
        <f t="shared" si="0"/>
        <v>0.29916720709065647</v>
      </c>
      <c r="I14">
        <f t="shared" si="1"/>
        <v>2.7786528225021437E-2</v>
      </c>
      <c r="J14">
        <f t="shared" si="2"/>
        <v>76.115630541077863</v>
      </c>
      <c r="K14">
        <f t="shared" si="3"/>
        <v>-3.8843694589221371</v>
      </c>
    </row>
    <row r="15" spans="1:14" ht="18" x14ac:dyDescent="0.35">
      <c r="A15">
        <v>14</v>
      </c>
      <c r="B15">
        <v>185</v>
      </c>
      <c r="C15">
        <v>110</v>
      </c>
      <c r="D15">
        <v>0</v>
      </c>
      <c r="E15">
        <f t="shared" si="4"/>
        <v>12.300000000000011</v>
      </c>
      <c r="F15">
        <f t="shared" si="4"/>
        <v>34.75</v>
      </c>
      <c r="G15">
        <f t="shared" si="0"/>
        <v>0.87878383486728506</v>
      </c>
      <c r="H15">
        <f t="shared" si="0"/>
        <v>2.188644304505329</v>
      </c>
      <c r="I15">
        <f t="shared" si="1"/>
        <v>1.9233452350736351</v>
      </c>
      <c r="J15">
        <f t="shared" si="2"/>
        <v>83.440196657890496</v>
      </c>
      <c r="K15">
        <f t="shared" si="3"/>
        <v>-26.559803342109504</v>
      </c>
      <c r="M15" t="s">
        <v>44</v>
      </c>
    </row>
    <row r="16" spans="1:14" ht="15.75" thickBot="1" x14ac:dyDescent="0.3">
      <c r="A16">
        <v>15</v>
      </c>
      <c r="B16">
        <v>169</v>
      </c>
      <c r="C16">
        <v>70</v>
      </c>
      <c r="D16">
        <v>1</v>
      </c>
      <c r="E16">
        <f t="shared" si="4"/>
        <v>-3.6999999999999886</v>
      </c>
      <c r="F16">
        <f t="shared" si="4"/>
        <v>-5.25</v>
      </c>
      <c r="G16">
        <f t="shared" si="0"/>
        <v>-0.26434960886251557</v>
      </c>
      <c r="H16">
        <f t="shared" si="0"/>
        <v>-0.33065849204756764</v>
      </c>
      <c r="I16">
        <f t="shared" si="1"/>
        <v>8.7409443039843729E-2</v>
      </c>
      <c r="J16">
        <f t="shared" si="2"/>
        <v>72.786282306163031</v>
      </c>
      <c r="K16">
        <f t="shared" si="3"/>
        <v>2.7862823061630309</v>
      </c>
    </row>
    <row r="17" spans="1:14" ht="15.75" thickBot="1" x14ac:dyDescent="0.3">
      <c r="A17">
        <v>16</v>
      </c>
      <c r="B17">
        <v>173</v>
      </c>
      <c r="C17">
        <v>65</v>
      </c>
      <c r="D17">
        <v>0</v>
      </c>
      <c r="E17">
        <f t="shared" si="4"/>
        <v>0.30000000000001137</v>
      </c>
      <c r="F17">
        <f t="shared" si="4"/>
        <v>-10.25</v>
      </c>
      <c r="G17">
        <f t="shared" si="0"/>
        <v>2.1433752069934576E-2</v>
      </c>
      <c r="H17">
        <f t="shared" si="0"/>
        <v>-0.64557134161667973</v>
      </c>
      <c r="I17">
        <f t="shared" si="1"/>
        <v>-1.3837016079666951E-2</v>
      </c>
      <c r="J17">
        <f t="shared" si="2"/>
        <v>75.449760894094908</v>
      </c>
      <c r="K17">
        <f t="shared" si="3"/>
        <v>10.449760894094908</v>
      </c>
      <c r="M17" t="s">
        <v>55</v>
      </c>
      <c r="N17" s="4">
        <f>SUMSQ(K2:K21)</f>
        <v>3139.3920799527173</v>
      </c>
    </row>
    <row r="18" spans="1:14" x14ac:dyDescent="0.25">
      <c r="A18">
        <v>17</v>
      </c>
      <c r="B18">
        <v>189</v>
      </c>
      <c r="C18">
        <v>74</v>
      </c>
      <c r="D18">
        <v>0</v>
      </c>
      <c r="E18">
        <f t="shared" si="4"/>
        <v>16.300000000000011</v>
      </c>
      <c r="F18">
        <f t="shared" si="4"/>
        <v>-1.25</v>
      </c>
      <c r="G18">
        <f t="shared" si="0"/>
        <v>1.1645671957997352</v>
      </c>
      <c r="H18">
        <f t="shared" si="0"/>
        <v>-7.8728212392278007E-2</v>
      </c>
      <c r="I18">
        <f t="shared" si="1"/>
        <v>-9.168429353600116E-2</v>
      </c>
      <c r="J18">
        <f t="shared" si="2"/>
        <v>86.103675245822373</v>
      </c>
      <c r="K18">
        <f t="shared" si="3"/>
        <v>12.103675245822373</v>
      </c>
    </row>
    <row r="19" spans="1:14" x14ac:dyDescent="0.25">
      <c r="A19">
        <v>18</v>
      </c>
      <c r="B19">
        <v>154</v>
      </c>
      <c r="C19">
        <v>60</v>
      </c>
      <c r="D19">
        <v>0</v>
      </c>
      <c r="E19">
        <f t="shared" si="4"/>
        <v>-18.699999999999989</v>
      </c>
      <c r="F19">
        <f t="shared" si="4"/>
        <v>-15.25</v>
      </c>
      <c r="G19">
        <f t="shared" si="0"/>
        <v>-1.3360372123592037</v>
      </c>
      <c r="H19">
        <f t="shared" si="0"/>
        <v>-0.96048419118579176</v>
      </c>
      <c r="I19">
        <f t="shared" si="1"/>
        <v>1.2832426213069497</v>
      </c>
      <c r="J19">
        <f t="shared" si="2"/>
        <v>62.798237601418535</v>
      </c>
      <c r="K19">
        <f t="shared" si="3"/>
        <v>2.7982376014185348</v>
      </c>
    </row>
    <row r="20" spans="1:14" x14ac:dyDescent="0.25">
      <c r="A20">
        <v>19</v>
      </c>
      <c r="B20">
        <v>176</v>
      </c>
      <c r="C20">
        <v>68</v>
      </c>
      <c r="D20">
        <v>1</v>
      </c>
      <c r="E20">
        <f t="shared" si="4"/>
        <v>3.3000000000000114</v>
      </c>
      <c r="F20">
        <f t="shared" si="4"/>
        <v>-7.25</v>
      </c>
      <c r="G20">
        <f t="shared" si="0"/>
        <v>0.23577127276927221</v>
      </c>
      <c r="H20">
        <f t="shared" si="0"/>
        <v>-0.45662363187521249</v>
      </c>
      <c r="I20">
        <f t="shared" si="1"/>
        <v>-0.10765873486374646</v>
      </c>
      <c r="J20">
        <f t="shared" si="2"/>
        <v>77.447369835043801</v>
      </c>
      <c r="K20">
        <f t="shared" si="3"/>
        <v>9.4473698350438013</v>
      </c>
    </row>
    <row r="21" spans="1:14" x14ac:dyDescent="0.25">
      <c r="A21">
        <v>20</v>
      </c>
      <c r="B21">
        <v>168</v>
      </c>
      <c r="C21">
        <v>94</v>
      </c>
      <c r="D21">
        <v>0</v>
      </c>
      <c r="E21">
        <f t="shared" si="4"/>
        <v>-4.6999999999999886</v>
      </c>
      <c r="F21">
        <f t="shared" si="4"/>
        <v>18.75</v>
      </c>
      <c r="G21">
        <f t="shared" si="0"/>
        <v>-0.33579544909562814</v>
      </c>
      <c r="H21">
        <f t="shared" si="0"/>
        <v>1.1809231858841702</v>
      </c>
      <c r="I21">
        <f t="shared" si="1"/>
        <v>-0.3965486315514149</v>
      </c>
      <c r="J21">
        <f t="shared" si="2"/>
        <v>72.120412659180062</v>
      </c>
      <c r="K21">
        <f t="shared" si="3"/>
        <v>-21.879587340819938</v>
      </c>
    </row>
    <row r="23" spans="1:14" ht="17.25" x14ac:dyDescent="0.25">
      <c r="A23" t="s">
        <v>4</v>
      </c>
      <c r="B23">
        <f>SUM(B2:B21)/COUNT(B2:B21)</f>
        <v>172.7</v>
      </c>
      <c r="C23">
        <f>SUM(C2:C21)/COUNT(C2:C21)</f>
        <v>75.25</v>
      </c>
      <c r="D23">
        <f>SUM(D2:D21)/COUNT(D2:D21)</f>
        <v>0.5</v>
      </c>
      <c r="J23" t="s">
        <v>7</v>
      </c>
      <c r="K23" t="s">
        <v>16</v>
      </c>
    </row>
    <row r="24" spans="1:14" x14ac:dyDescent="0.25">
      <c r="A24" t="s">
        <v>5</v>
      </c>
      <c r="B24">
        <f>SQRT(SUMSQ(E2:E21)/(COUNT(E2:E21)-1))</f>
        <v>13.996616132404816</v>
      </c>
      <c r="C24">
        <f>SQRT(SUMSQ(F2:F21)/(COUNT(F2:F21)-1))</f>
        <v>15.877408644459519</v>
      </c>
      <c r="H24" t="s">
        <v>15</v>
      </c>
      <c r="I24">
        <f>(1/(COUNT(I2:I21)-1))*SUM(I2:I21)</f>
        <v>0.58699262907065886</v>
      </c>
      <c r="J24">
        <f>PEARSON(B2:B21,C2:C21)</f>
        <v>0.5869926290706583</v>
      </c>
      <c r="K24">
        <f>J24*J24</f>
        <v>0.34456034658328344</v>
      </c>
    </row>
    <row r="26" spans="1:14" x14ac:dyDescent="0.25">
      <c r="B26" t="s">
        <v>7</v>
      </c>
      <c r="J26" t="s">
        <v>46</v>
      </c>
      <c r="K26">
        <f>PEARSON(B2:B21,K2:K21)</f>
        <v>-4.5313130395360755E-16</v>
      </c>
    </row>
    <row r="27" spans="1:14" x14ac:dyDescent="0.25">
      <c r="A27" t="s">
        <v>4</v>
      </c>
      <c r="B27">
        <f>AVERAGE(B2:B21)</f>
        <v>172.7</v>
      </c>
      <c r="C27">
        <f>AVERAGE(C2:C21)</f>
        <v>75.25</v>
      </c>
      <c r="D27">
        <f>AVERAGE(D2:D21)</f>
        <v>0.5</v>
      </c>
      <c r="G27">
        <f>AVERAGE(G2:G21)</f>
        <v>8.2989171090730447E-16</v>
      </c>
      <c r="H27">
        <f>AVERAGE(H2:H21)</f>
        <v>0</v>
      </c>
      <c r="J27" t="s">
        <v>47</v>
      </c>
      <c r="K27">
        <f>PEARSON(C2:C21,K2:K21)</f>
        <v>-0.80959227603573203</v>
      </c>
    </row>
    <row r="28" spans="1:14" x14ac:dyDescent="0.25">
      <c r="A28" t="s">
        <v>5</v>
      </c>
      <c r="B28">
        <f>STDEV(B2:B21)</f>
        <v>13.996616132404816</v>
      </c>
      <c r="C28">
        <f>STDEV(C2:C21)</f>
        <v>15.877408644459519</v>
      </c>
      <c r="D28">
        <f>STDEV(D2:D21)</f>
        <v>0.51298917604257699</v>
      </c>
      <c r="G28">
        <f>STDEV(G2:G21)</f>
        <v>0.99999999999999989</v>
      </c>
      <c r="H28">
        <f>STDEV(H2:H21)</f>
        <v>1</v>
      </c>
      <c r="J28" t="s">
        <v>48</v>
      </c>
      <c r="K28">
        <f>PEARSON(C2:C21,J2:J21)</f>
        <v>0.58699262907065852</v>
      </c>
    </row>
    <row r="29" spans="1:14" ht="17.25" x14ac:dyDescent="0.25">
      <c r="J29" t="s">
        <v>49</v>
      </c>
      <c r="K29">
        <f>K28*K28</f>
        <v>0.34456034658328372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7AA1-4CC0-4704-BD0D-83D0CE541EB9}">
  <dimension ref="A1:AB46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7" sqref="N17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  <col min="11" max="11" width="13.28515625" bestFit="1" customWidth="1"/>
  </cols>
  <sheetData>
    <row r="1" spans="1:25" ht="18" x14ac:dyDescent="0.3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12</v>
      </c>
      <c r="H1" t="s">
        <v>13</v>
      </c>
      <c r="I1" t="s">
        <v>14</v>
      </c>
      <c r="J1" t="s">
        <v>39</v>
      </c>
      <c r="K1" t="s">
        <v>40</v>
      </c>
      <c r="P1" t="s">
        <v>3</v>
      </c>
      <c r="Q1" t="s">
        <v>1</v>
      </c>
      <c r="R1" t="s">
        <v>2</v>
      </c>
    </row>
    <row r="2" spans="1:25" ht="15.75" thickBot="1" x14ac:dyDescent="0.3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C2-C$23</f>
        <v>9.75</v>
      </c>
      <c r="G2">
        <f>E2/B$24</f>
        <v>-5.0012088163177967E-2</v>
      </c>
      <c r="H2">
        <f>F2/C$24</f>
        <v>0.6140800566597685</v>
      </c>
      <c r="I2">
        <f>G2*H2</f>
        <v>-3.0711425932917664E-2</v>
      </c>
      <c r="J2">
        <f>$N$3+$N$4*B2+$N$5*D2</f>
        <v>73.433641682415299</v>
      </c>
      <c r="K2">
        <f>J2-C2</f>
        <v>-11.566358317584701</v>
      </c>
      <c r="P2">
        <v>1</v>
      </c>
      <c r="Q2">
        <v>172</v>
      </c>
      <c r="R2">
        <v>85</v>
      </c>
      <c r="T2" t="s">
        <v>60</v>
      </c>
    </row>
    <row r="3" spans="1:25" ht="15.75" thickBot="1" x14ac:dyDescent="0.3">
      <c r="A3">
        <v>2</v>
      </c>
      <c r="B3">
        <v>170</v>
      </c>
      <c r="C3">
        <v>59</v>
      </c>
      <c r="D3">
        <v>0</v>
      </c>
      <c r="E3">
        <f>B3-B$23</f>
        <v>-2.6999999999999886</v>
      </c>
      <c r="F3">
        <f>C3-C$23</f>
        <v>-16.25</v>
      </c>
      <c r="G3">
        <f t="shared" ref="G3:H21" si="0">E3/B$24</f>
        <v>-0.19290376862940303</v>
      </c>
      <c r="H3">
        <f t="shared" si="0"/>
        <v>-1.0234667610996142</v>
      </c>
      <c r="I3">
        <f t="shared" ref="I3:I21" si="1">G3*H3</f>
        <v>0.19743059528304449</v>
      </c>
      <c r="J3">
        <f t="shared" ref="J3:J21" si="2">$N$3+$N$4*B3+$N$5*D3</f>
        <v>74.75704618558936</v>
      </c>
      <c r="K3">
        <f t="shared" ref="K3:K21" si="3">J3-C3</f>
        <v>15.75704618558936</v>
      </c>
      <c r="M3" t="s">
        <v>37</v>
      </c>
      <c r="N3" s="5">
        <v>-40.742931757482054</v>
      </c>
      <c r="P3">
        <v>0</v>
      </c>
      <c r="Q3">
        <v>170</v>
      </c>
      <c r="R3">
        <v>59</v>
      </c>
    </row>
    <row r="4" spans="1:25" x14ac:dyDescent="0.25">
      <c r="A4">
        <v>3</v>
      </c>
      <c r="B4">
        <v>149</v>
      </c>
      <c r="C4">
        <v>86</v>
      </c>
      <c r="D4">
        <v>0</v>
      </c>
      <c r="E4">
        <f t="shared" ref="E4:F21" si="4">B4-B$23</f>
        <v>-23.699999999999989</v>
      </c>
      <c r="F4">
        <f t="shared" si="4"/>
        <v>10.75</v>
      </c>
      <c r="G4">
        <f t="shared" si="0"/>
        <v>-1.6932664135247664</v>
      </c>
      <c r="H4">
        <f t="shared" si="0"/>
        <v>0.67706262657359095</v>
      </c>
      <c r="I4">
        <f t="shared" si="1"/>
        <v>-1.1464474054299225</v>
      </c>
      <c r="J4">
        <f t="shared" si="2"/>
        <v>60.489401851445251</v>
      </c>
      <c r="K4">
        <f t="shared" si="3"/>
        <v>-25.510598148554749</v>
      </c>
      <c r="M4" t="s">
        <v>56</v>
      </c>
      <c r="N4" s="6">
        <v>0.67941163495924362</v>
      </c>
      <c r="P4">
        <v>0</v>
      </c>
      <c r="Q4">
        <v>149</v>
      </c>
      <c r="R4">
        <v>86</v>
      </c>
      <c r="T4" s="8" t="s">
        <v>61</v>
      </c>
      <c r="U4" s="8"/>
    </row>
    <row r="5" spans="1:25" ht="15.75" thickBot="1" x14ac:dyDescent="0.3">
      <c r="A5">
        <v>4</v>
      </c>
      <c r="B5">
        <v>176</v>
      </c>
      <c r="C5">
        <v>79</v>
      </c>
      <c r="D5">
        <v>1</v>
      </c>
      <c r="E5">
        <f t="shared" si="4"/>
        <v>3.3000000000000114</v>
      </c>
      <c r="F5">
        <f t="shared" si="4"/>
        <v>3.75</v>
      </c>
      <c r="G5">
        <f t="shared" si="0"/>
        <v>0.23577127276927221</v>
      </c>
      <c r="H5">
        <f t="shared" si="0"/>
        <v>0.23618463717683405</v>
      </c>
      <c r="I5">
        <f t="shared" si="1"/>
        <v>5.5685552515730929E-2</v>
      </c>
      <c r="J5">
        <f t="shared" si="2"/>
        <v>76.151288222252276</v>
      </c>
      <c r="K5">
        <f t="shared" si="3"/>
        <v>-2.8487117777477238</v>
      </c>
      <c r="M5" t="s">
        <v>57</v>
      </c>
      <c r="N5" s="7">
        <v>-2.6822277730925563</v>
      </c>
      <c r="P5">
        <v>1</v>
      </c>
      <c r="Q5">
        <v>176</v>
      </c>
      <c r="R5">
        <v>79</v>
      </c>
      <c r="T5" s="1" t="s">
        <v>62</v>
      </c>
      <c r="U5" s="1">
        <v>0.59323300944128088</v>
      </c>
    </row>
    <row r="6" spans="1:25" x14ac:dyDescent="0.25">
      <c r="A6">
        <v>5</v>
      </c>
      <c r="B6">
        <v>185</v>
      </c>
      <c r="C6">
        <v>86</v>
      </c>
      <c r="D6">
        <v>1</v>
      </c>
      <c r="E6">
        <f t="shared" si="4"/>
        <v>12.300000000000011</v>
      </c>
      <c r="F6">
        <f t="shared" si="4"/>
        <v>10.75</v>
      </c>
      <c r="G6">
        <f t="shared" si="0"/>
        <v>0.87878383486728506</v>
      </c>
      <c r="H6">
        <f t="shared" si="0"/>
        <v>0.67706262657359095</v>
      </c>
      <c r="I6">
        <f t="shared" si="1"/>
        <v>0.59499169142565689</v>
      </c>
      <c r="J6">
        <f t="shared" si="2"/>
        <v>82.265992936885453</v>
      </c>
      <c r="K6">
        <f t="shared" si="3"/>
        <v>-3.7340070631145466</v>
      </c>
      <c r="P6">
        <v>1</v>
      </c>
      <c r="Q6">
        <v>185</v>
      </c>
      <c r="R6">
        <v>86</v>
      </c>
      <c r="T6" s="1" t="s">
        <v>63</v>
      </c>
      <c r="U6" s="1">
        <v>0.3519254034907589</v>
      </c>
    </row>
    <row r="7" spans="1:25" ht="18" x14ac:dyDescent="0.35">
      <c r="A7">
        <v>6</v>
      </c>
      <c r="B7">
        <v>162</v>
      </c>
      <c r="C7">
        <v>57</v>
      </c>
      <c r="D7">
        <v>0</v>
      </c>
      <c r="E7">
        <f t="shared" si="4"/>
        <v>-10.699999999999989</v>
      </c>
      <c r="F7">
        <f t="shared" si="4"/>
        <v>-18.25</v>
      </c>
      <c r="G7">
        <f t="shared" si="0"/>
        <v>-0.76447049049430338</v>
      </c>
      <c r="H7">
        <f t="shared" si="0"/>
        <v>-1.1494319009272591</v>
      </c>
      <c r="I7">
        <f t="shared" si="1"/>
        <v>0.87870676909166134</v>
      </c>
      <c r="J7">
        <f t="shared" si="2"/>
        <v>69.321753105915406</v>
      </c>
      <c r="K7">
        <f t="shared" si="3"/>
        <v>12.321753105915406</v>
      </c>
      <c r="M7" t="s">
        <v>50</v>
      </c>
      <c r="P7">
        <v>0</v>
      </c>
      <c r="Q7">
        <v>162</v>
      </c>
      <c r="R7">
        <v>57</v>
      </c>
      <c r="T7" s="1" t="s">
        <v>64</v>
      </c>
      <c r="U7" s="1">
        <v>0.2756813333132011</v>
      </c>
    </row>
    <row r="8" spans="1:25" x14ac:dyDescent="0.25">
      <c r="A8">
        <v>7</v>
      </c>
      <c r="B8">
        <v>182</v>
      </c>
      <c r="C8">
        <v>73</v>
      </c>
      <c r="D8">
        <v>1</v>
      </c>
      <c r="E8">
        <f t="shared" si="4"/>
        <v>9.3000000000000114</v>
      </c>
      <c r="F8">
        <f t="shared" si="4"/>
        <v>-2.25</v>
      </c>
      <c r="G8">
        <f t="shared" si="0"/>
        <v>0.66444631416794742</v>
      </c>
      <c r="H8">
        <f t="shared" si="0"/>
        <v>-0.14171078230610043</v>
      </c>
      <c r="I8">
        <f t="shared" si="1"/>
        <v>-9.4159206981144813E-2</v>
      </c>
      <c r="J8">
        <f t="shared" si="2"/>
        <v>80.227758032007728</v>
      </c>
      <c r="K8">
        <f t="shared" si="3"/>
        <v>7.2277580320077277</v>
      </c>
      <c r="P8">
        <v>1</v>
      </c>
      <c r="Q8">
        <v>182</v>
      </c>
      <c r="R8">
        <v>73</v>
      </c>
      <c r="T8" s="1" t="s">
        <v>65</v>
      </c>
      <c r="U8" s="1">
        <v>13.5127723863935</v>
      </c>
    </row>
    <row r="9" spans="1:25" ht="18.75" thickBot="1" x14ac:dyDescent="0.4">
      <c r="A9">
        <v>8</v>
      </c>
      <c r="B9">
        <v>190</v>
      </c>
      <c r="C9">
        <v>96</v>
      </c>
      <c r="D9">
        <v>1</v>
      </c>
      <c r="E9">
        <f t="shared" si="4"/>
        <v>17.300000000000011</v>
      </c>
      <c r="F9">
        <f t="shared" si="4"/>
        <v>20.75</v>
      </c>
      <c r="G9">
        <f t="shared" si="0"/>
        <v>1.2360130360328478</v>
      </c>
      <c r="H9">
        <f t="shared" si="0"/>
        <v>1.3068883257118151</v>
      </c>
      <c r="I9">
        <f t="shared" si="1"/>
        <v>1.615331007218946</v>
      </c>
      <c r="J9">
        <f t="shared" si="2"/>
        <v>85.663051111681682</v>
      </c>
      <c r="K9">
        <f t="shared" si="3"/>
        <v>-10.336948888318318</v>
      </c>
      <c r="M9" t="s">
        <v>51</v>
      </c>
      <c r="P9">
        <v>1</v>
      </c>
      <c r="Q9">
        <v>190</v>
      </c>
      <c r="R9">
        <v>96</v>
      </c>
      <c r="T9" s="2" t="s">
        <v>27</v>
      </c>
      <c r="U9" s="2">
        <v>20</v>
      </c>
    </row>
    <row r="10" spans="1:25" x14ac:dyDescent="0.25">
      <c r="A10">
        <v>9</v>
      </c>
      <c r="B10">
        <v>154</v>
      </c>
      <c r="C10">
        <v>55</v>
      </c>
      <c r="D10">
        <v>0</v>
      </c>
      <c r="E10">
        <f t="shared" si="4"/>
        <v>-18.699999999999989</v>
      </c>
      <c r="F10">
        <f t="shared" si="4"/>
        <v>-20.25</v>
      </c>
      <c r="G10">
        <f t="shared" si="0"/>
        <v>-1.3360372123592037</v>
      </c>
      <c r="H10">
        <f t="shared" si="0"/>
        <v>-1.2753970407549038</v>
      </c>
      <c r="I10">
        <f t="shared" si="1"/>
        <v>1.7039779069813594</v>
      </c>
      <c r="J10">
        <f t="shared" si="2"/>
        <v>63.886460026241465</v>
      </c>
      <c r="K10">
        <f t="shared" si="3"/>
        <v>8.8864600262414655</v>
      </c>
      <c r="P10">
        <v>0</v>
      </c>
      <c r="Q10">
        <v>154</v>
      </c>
      <c r="R10">
        <v>55</v>
      </c>
    </row>
    <row r="11" spans="1:25" ht="18.75" thickBot="1" x14ac:dyDescent="0.4">
      <c r="A11">
        <v>10</v>
      </c>
      <c r="B11">
        <v>167</v>
      </c>
      <c r="C11">
        <v>63</v>
      </c>
      <c r="D11">
        <v>1</v>
      </c>
      <c r="E11">
        <f t="shared" si="4"/>
        <v>-5.6999999999999886</v>
      </c>
      <c r="F11">
        <f t="shared" si="4"/>
        <v>-12.25</v>
      </c>
      <c r="G11">
        <f t="shared" si="0"/>
        <v>-0.40724128932874065</v>
      </c>
      <c r="H11">
        <f t="shared" si="0"/>
        <v>-0.77153648144432452</v>
      </c>
      <c r="I11">
        <f t="shared" si="1"/>
        <v>0.31420151146754671</v>
      </c>
      <c r="J11">
        <f t="shared" si="2"/>
        <v>70.036583507619071</v>
      </c>
      <c r="K11">
        <f t="shared" si="3"/>
        <v>7.0365835076190706</v>
      </c>
      <c r="M11" t="s">
        <v>52</v>
      </c>
      <c r="P11">
        <v>1</v>
      </c>
      <c r="Q11">
        <v>167</v>
      </c>
      <c r="R11">
        <v>63</v>
      </c>
      <c r="T11" t="s">
        <v>66</v>
      </c>
    </row>
    <row r="12" spans="1:25" x14ac:dyDescent="0.25">
      <c r="A12">
        <v>11</v>
      </c>
      <c r="B12">
        <v>204</v>
      </c>
      <c r="C12">
        <v>93</v>
      </c>
      <c r="D12">
        <v>0</v>
      </c>
      <c r="E12">
        <f t="shared" si="4"/>
        <v>31.300000000000011</v>
      </c>
      <c r="F12">
        <f t="shared" si="4"/>
        <v>17.75</v>
      </c>
      <c r="G12">
        <f t="shared" si="0"/>
        <v>2.2362547992964235</v>
      </c>
      <c r="H12">
        <f t="shared" si="0"/>
        <v>1.1179406159703478</v>
      </c>
      <c r="I12">
        <f t="shared" si="1"/>
        <v>2.5000000677920902</v>
      </c>
      <c r="J12">
        <f t="shared" si="2"/>
        <v>97.857041774203637</v>
      </c>
      <c r="K12">
        <f t="shared" si="3"/>
        <v>4.8570417742036369</v>
      </c>
      <c r="P12">
        <v>0</v>
      </c>
      <c r="Q12">
        <v>204</v>
      </c>
      <c r="R12">
        <v>93</v>
      </c>
      <c r="T12" s="3"/>
      <c r="U12" s="3" t="s">
        <v>30</v>
      </c>
      <c r="V12" s="3" t="s">
        <v>55</v>
      </c>
      <c r="W12" s="3" t="s">
        <v>71</v>
      </c>
      <c r="X12" s="3" t="s">
        <v>72</v>
      </c>
      <c r="Y12" s="3" t="s">
        <v>73</v>
      </c>
    </row>
    <row r="13" spans="1:25" x14ac:dyDescent="0.25">
      <c r="A13">
        <v>12</v>
      </c>
      <c r="B13">
        <v>155</v>
      </c>
      <c r="C13">
        <v>52</v>
      </c>
      <c r="D13">
        <v>1</v>
      </c>
      <c r="E13">
        <f t="shared" si="4"/>
        <v>-17.699999999999989</v>
      </c>
      <c r="F13">
        <f t="shared" si="4"/>
        <v>-23.25</v>
      </c>
      <c r="G13">
        <f t="shared" si="0"/>
        <v>-1.2645913721260911</v>
      </c>
      <c r="H13">
        <f t="shared" si="0"/>
        <v>-1.4643447504963711</v>
      </c>
      <c r="I13">
        <f t="shared" si="1"/>
        <v>1.8517977372958445</v>
      </c>
      <c r="J13">
        <f t="shared" si="2"/>
        <v>61.883643888108146</v>
      </c>
      <c r="K13">
        <f t="shared" si="3"/>
        <v>9.8836438881081463</v>
      </c>
      <c r="M13" t="s">
        <v>43</v>
      </c>
      <c r="P13">
        <v>1</v>
      </c>
      <c r="Q13">
        <v>155</v>
      </c>
      <c r="R13">
        <v>52</v>
      </c>
      <c r="T13" s="1" t="s">
        <v>67</v>
      </c>
      <c r="U13" s="1">
        <v>2</v>
      </c>
      <c r="V13" s="1">
        <v>1685.6347013698623</v>
      </c>
      <c r="W13" s="1">
        <v>842.81735068493117</v>
      </c>
      <c r="X13" s="1">
        <v>4.6157740880201219</v>
      </c>
      <c r="Y13" s="1">
        <v>2.5050274208156267E-2</v>
      </c>
    </row>
    <row r="14" spans="1:25" x14ac:dyDescent="0.25">
      <c r="A14">
        <v>13</v>
      </c>
      <c r="B14">
        <v>174</v>
      </c>
      <c r="C14">
        <v>80</v>
      </c>
      <c r="D14">
        <v>1</v>
      </c>
      <c r="E14">
        <f t="shared" si="4"/>
        <v>1.3000000000000114</v>
      </c>
      <c r="F14">
        <f t="shared" si="4"/>
        <v>4.75</v>
      </c>
      <c r="G14">
        <f t="shared" si="0"/>
        <v>9.2879592303047112E-2</v>
      </c>
      <c r="H14">
        <f t="shared" si="0"/>
        <v>0.29916720709065647</v>
      </c>
      <c r="I14">
        <f t="shared" si="1"/>
        <v>2.7786528225021437E-2</v>
      </c>
      <c r="J14">
        <f t="shared" si="2"/>
        <v>74.792464952333773</v>
      </c>
      <c r="K14">
        <f t="shared" si="3"/>
        <v>-5.2075350476662265</v>
      </c>
      <c r="P14">
        <v>1</v>
      </c>
      <c r="Q14">
        <v>174</v>
      </c>
      <c r="R14">
        <v>80</v>
      </c>
      <c r="T14" s="1" t="s">
        <v>68</v>
      </c>
      <c r="U14" s="1">
        <v>17</v>
      </c>
      <c r="V14" s="1">
        <v>3104.1152986301377</v>
      </c>
      <c r="W14" s="1">
        <v>182.59501756647867</v>
      </c>
      <c r="X14" s="1"/>
      <c r="Y14" s="1"/>
    </row>
    <row r="15" spans="1:25" ht="18.75" thickBot="1" x14ac:dyDescent="0.4">
      <c r="A15">
        <v>14</v>
      </c>
      <c r="B15">
        <v>185</v>
      </c>
      <c r="C15">
        <v>110</v>
      </c>
      <c r="D15">
        <v>0</v>
      </c>
      <c r="E15">
        <f t="shared" si="4"/>
        <v>12.300000000000011</v>
      </c>
      <c r="F15">
        <f t="shared" si="4"/>
        <v>34.75</v>
      </c>
      <c r="G15">
        <f t="shared" si="0"/>
        <v>0.87878383486728506</v>
      </c>
      <c r="H15">
        <f t="shared" si="0"/>
        <v>2.188644304505329</v>
      </c>
      <c r="I15">
        <f t="shared" si="1"/>
        <v>1.9233452350736351</v>
      </c>
      <c r="J15">
        <f t="shared" si="2"/>
        <v>84.948220709978017</v>
      </c>
      <c r="K15">
        <f t="shared" si="3"/>
        <v>-25.051779290021983</v>
      </c>
      <c r="M15" t="s">
        <v>53</v>
      </c>
      <c r="P15">
        <v>0</v>
      </c>
      <c r="Q15">
        <v>185</v>
      </c>
      <c r="R15">
        <v>110</v>
      </c>
      <c r="T15" s="2" t="s">
        <v>69</v>
      </c>
      <c r="U15" s="2">
        <v>19</v>
      </c>
      <c r="V15" s="2">
        <v>4789.75</v>
      </c>
      <c r="W15" s="2"/>
      <c r="X15" s="2"/>
      <c r="Y15" s="2"/>
    </row>
    <row r="16" spans="1:25" ht="15.75" thickBot="1" x14ac:dyDescent="0.3">
      <c r="A16">
        <v>15</v>
      </c>
      <c r="B16">
        <v>169</v>
      </c>
      <c r="C16">
        <v>70</v>
      </c>
      <c r="D16">
        <v>1</v>
      </c>
      <c r="E16">
        <f t="shared" si="4"/>
        <v>-3.6999999999999886</v>
      </c>
      <c r="F16">
        <f t="shared" si="4"/>
        <v>-5.25</v>
      </c>
      <c r="G16">
        <f t="shared" si="0"/>
        <v>-0.26434960886251557</v>
      </c>
      <c r="H16">
        <f t="shared" si="0"/>
        <v>-0.33065849204756764</v>
      </c>
      <c r="I16">
        <f t="shared" si="1"/>
        <v>8.7409443039843729E-2</v>
      </c>
      <c r="J16">
        <f t="shared" si="2"/>
        <v>71.395406777537573</v>
      </c>
      <c r="K16">
        <f t="shared" si="3"/>
        <v>1.3954067775375734</v>
      </c>
      <c r="P16">
        <v>1</v>
      </c>
      <c r="Q16">
        <v>169</v>
      </c>
      <c r="R16">
        <v>70</v>
      </c>
    </row>
    <row r="17" spans="1:28" ht="15.75" thickBot="1" x14ac:dyDescent="0.3">
      <c r="A17">
        <v>16</v>
      </c>
      <c r="B17">
        <v>173</v>
      </c>
      <c r="C17">
        <v>65</v>
      </c>
      <c r="D17">
        <v>0</v>
      </c>
      <c r="E17">
        <f t="shared" si="4"/>
        <v>0.30000000000001137</v>
      </c>
      <c r="F17">
        <f t="shared" si="4"/>
        <v>-10.25</v>
      </c>
      <c r="G17">
        <f t="shared" si="0"/>
        <v>2.1433752069934576E-2</v>
      </c>
      <c r="H17">
        <f t="shared" si="0"/>
        <v>-0.64557134161667973</v>
      </c>
      <c r="I17">
        <f t="shared" si="1"/>
        <v>-1.3837016079666951E-2</v>
      </c>
      <c r="J17">
        <f t="shared" si="2"/>
        <v>76.795281090467086</v>
      </c>
      <c r="K17">
        <f t="shared" si="3"/>
        <v>11.795281090467086</v>
      </c>
      <c r="M17" t="s">
        <v>55</v>
      </c>
      <c r="N17" s="4">
        <f>SUMSQ(K2:K21)</f>
        <v>3104.1153842020753</v>
      </c>
      <c r="O17" t="s">
        <v>58</v>
      </c>
      <c r="P17">
        <v>0</v>
      </c>
      <c r="Q17">
        <v>173</v>
      </c>
      <c r="R17">
        <v>65</v>
      </c>
      <c r="T17" s="3"/>
      <c r="U17" s="3" t="s">
        <v>74</v>
      </c>
      <c r="V17" s="3" t="s">
        <v>65</v>
      </c>
      <c r="W17" s="3" t="s">
        <v>31</v>
      </c>
      <c r="X17" s="3" t="s">
        <v>75</v>
      </c>
      <c r="Y17" s="3" t="s">
        <v>76</v>
      </c>
      <c r="Z17" s="3" t="s">
        <v>77</v>
      </c>
      <c r="AA17" s="3" t="s">
        <v>78</v>
      </c>
      <c r="AB17" s="3" t="s">
        <v>79</v>
      </c>
    </row>
    <row r="18" spans="1:28" ht="15.75" thickBot="1" x14ac:dyDescent="0.3">
      <c r="A18">
        <v>17</v>
      </c>
      <c r="B18">
        <v>189</v>
      </c>
      <c r="C18">
        <v>74</v>
      </c>
      <c r="D18">
        <v>0</v>
      </c>
      <c r="E18">
        <f t="shared" si="4"/>
        <v>16.300000000000011</v>
      </c>
      <c r="F18">
        <f t="shared" si="4"/>
        <v>-1.25</v>
      </c>
      <c r="G18">
        <f t="shared" si="0"/>
        <v>1.1645671957997352</v>
      </c>
      <c r="H18">
        <f t="shared" si="0"/>
        <v>-7.8728212392278007E-2</v>
      </c>
      <c r="I18">
        <f t="shared" si="1"/>
        <v>-9.168429353600116E-2</v>
      </c>
      <c r="J18">
        <f t="shared" si="2"/>
        <v>87.66586724981498</v>
      </c>
      <c r="K18">
        <f t="shared" si="3"/>
        <v>13.66586724981498</v>
      </c>
      <c r="P18">
        <v>0</v>
      </c>
      <c r="Q18">
        <v>189</v>
      </c>
      <c r="R18">
        <v>74</v>
      </c>
      <c r="T18" s="1" t="s">
        <v>70</v>
      </c>
      <c r="U18" s="1">
        <v>-40.769128767123263</v>
      </c>
      <c r="V18" s="1">
        <v>38.440225416186259</v>
      </c>
      <c r="W18" s="1">
        <v>-1.0605850596796023</v>
      </c>
      <c r="X18" s="1">
        <v>0.30371493163823771</v>
      </c>
      <c r="Y18" s="1">
        <v>-121.87091516561723</v>
      </c>
      <c r="Z18" s="1">
        <v>40.332657631370708</v>
      </c>
      <c r="AA18" s="1">
        <v>-121.87091516561723</v>
      </c>
      <c r="AB18" s="1">
        <v>40.332657631370708</v>
      </c>
    </row>
    <row r="19" spans="1:28" ht="18" thickBot="1" x14ac:dyDescent="0.3">
      <c r="A19">
        <v>18</v>
      </c>
      <c r="B19">
        <v>154</v>
      </c>
      <c r="C19">
        <v>60</v>
      </c>
      <c r="D19">
        <v>0</v>
      </c>
      <c r="E19">
        <f t="shared" si="4"/>
        <v>-18.699999999999989</v>
      </c>
      <c r="F19">
        <f t="shared" si="4"/>
        <v>-15.25</v>
      </c>
      <c r="G19">
        <f t="shared" si="0"/>
        <v>-1.3360372123592037</v>
      </c>
      <c r="H19">
        <f t="shared" si="0"/>
        <v>-0.96048419118579176</v>
      </c>
      <c r="I19">
        <f t="shared" si="1"/>
        <v>1.2832426213069497</v>
      </c>
      <c r="J19">
        <f t="shared" si="2"/>
        <v>63.886460026241465</v>
      </c>
      <c r="K19">
        <f t="shared" si="3"/>
        <v>3.8864600262414655</v>
      </c>
      <c r="M19" t="s">
        <v>49</v>
      </c>
      <c r="N19" s="4">
        <f>K28*K28</f>
        <v>0.35192540324446453</v>
      </c>
      <c r="O19" t="s">
        <v>59</v>
      </c>
      <c r="P19">
        <v>0</v>
      </c>
      <c r="Q19">
        <v>154</v>
      </c>
      <c r="R19">
        <v>60</v>
      </c>
      <c r="T19" s="1" t="s">
        <v>3</v>
      </c>
      <c r="U19" s="1">
        <v>-2.682334246575341</v>
      </c>
      <c r="V19" s="1">
        <v>6.1025715414412014</v>
      </c>
      <c r="W19" s="1">
        <v>-0.43954163066507418</v>
      </c>
      <c r="X19" s="1">
        <v>0.66580549657130328</v>
      </c>
      <c r="Y19" s="1">
        <v>-15.557634749550266</v>
      </c>
      <c r="Z19" s="1">
        <v>10.192966256399584</v>
      </c>
      <c r="AA19" s="1">
        <v>-15.557634749550266</v>
      </c>
      <c r="AB19" s="1">
        <v>10.192966256399584</v>
      </c>
    </row>
    <row r="20" spans="1:28" ht="15.75" thickBot="1" x14ac:dyDescent="0.3">
      <c r="A20">
        <v>19</v>
      </c>
      <c r="B20">
        <v>176</v>
      </c>
      <c r="C20">
        <v>68</v>
      </c>
      <c r="D20">
        <v>1</v>
      </c>
      <c r="E20">
        <f t="shared" si="4"/>
        <v>3.3000000000000114</v>
      </c>
      <c r="F20">
        <f t="shared" si="4"/>
        <v>-7.25</v>
      </c>
      <c r="G20">
        <f t="shared" si="0"/>
        <v>0.23577127276927221</v>
      </c>
      <c r="H20">
        <f t="shared" si="0"/>
        <v>-0.45662363187521249</v>
      </c>
      <c r="I20">
        <f t="shared" si="1"/>
        <v>-0.10765873486374646</v>
      </c>
      <c r="J20">
        <f t="shared" si="2"/>
        <v>76.151288222252276</v>
      </c>
      <c r="K20">
        <f t="shared" si="3"/>
        <v>8.1512882222522762</v>
      </c>
      <c r="P20">
        <v>1</v>
      </c>
      <c r="Q20">
        <v>176</v>
      </c>
      <c r="R20">
        <v>68</v>
      </c>
      <c r="T20" s="2" t="s">
        <v>1</v>
      </c>
      <c r="U20" s="2">
        <v>0.67956164383561635</v>
      </c>
      <c r="V20" s="2">
        <v>0.22366499996645467</v>
      </c>
      <c r="W20" s="2">
        <v>3.0383012270026026</v>
      </c>
      <c r="X20" s="2">
        <v>7.4224761247987216E-3</v>
      </c>
      <c r="Y20" s="2">
        <v>0.20766974269030197</v>
      </c>
      <c r="Z20" s="2">
        <v>1.1514535449809307</v>
      </c>
      <c r="AA20" s="2">
        <v>0.20766974269030197</v>
      </c>
      <c r="AB20" s="2">
        <v>1.1514535449809307</v>
      </c>
    </row>
    <row r="21" spans="1:28" x14ac:dyDescent="0.25">
      <c r="A21">
        <v>20</v>
      </c>
      <c r="B21">
        <v>168</v>
      </c>
      <c r="C21">
        <v>94</v>
      </c>
      <c r="D21">
        <v>0</v>
      </c>
      <c r="E21">
        <f t="shared" si="4"/>
        <v>-4.6999999999999886</v>
      </c>
      <c r="F21">
        <f t="shared" si="4"/>
        <v>18.75</v>
      </c>
      <c r="G21">
        <f t="shared" si="0"/>
        <v>-0.33579544909562814</v>
      </c>
      <c r="H21">
        <f t="shared" si="0"/>
        <v>1.1809231858841702</v>
      </c>
      <c r="I21">
        <f t="shared" si="1"/>
        <v>-0.3965486315514149</v>
      </c>
      <c r="J21">
        <f t="shared" si="2"/>
        <v>73.398222915670871</v>
      </c>
      <c r="K21">
        <f t="shared" si="3"/>
        <v>-20.601777084329129</v>
      </c>
      <c r="P21">
        <v>0</v>
      </c>
      <c r="Q21">
        <v>168</v>
      </c>
      <c r="R21">
        <v>94</v>
      </c>
    </row>
    <row r="23" spans="1:28" ht="17.25" x14ac:dyDescent="0.25">
      <c r="A23" t="s">
        <v>4</v>
      </c>
      <c r="B23">
        <f>SUM(B2:B21)/COUNT(B2:B21)</f>
        <v>172.7</v>
      </c>
      <c r="C23">
        <f>SUM(C2:C21)/COUNT(C2:C21)</f>
        <v>75.25</v>
      </c>
      <c r="D23">
        <f>SUM(D2:D21)/COUNT(D2:D21)</f>
        <v>0.5</v>
      </c>
      <c r="J23" t="s">
        <v>7</v>
      </c>
      <c r="K23" t="s">
        <v>16</v>
      </c>
    </row>
    <row r="24" spans="1:28" x14ac:dyDescent="0.25">
      <c r="A24" t="s">
        <v>5</v>
      </c>
      <c r="B24">
        <f>SQRT(SUMSQ(E2:E21)/(COUNT(E2:E21)-1))</f>
        <v>13.996616132404816</v>
      </c>
      <c r="C24">
        <f>SQRT(SUMSQ(F2:F21)/(COUNT(F2:F21)-1))</f>
        <v>15.877408644459519</v>
      </c>
      <c r="H24" t="s">
        <v>15</v>
      </c>
      <c r="I24">
        <f>(1/(COUNT(I2:I21)-1))*SUM(I2:I21)</f>
        <v>0.58699262907065886</v>
      </c>
      <c r="J24">
        <f>PEARSON(B2:B21,C2:C21)</f>
        <v>0.5869926290706583</v>
      </c>
      <c r="K24">
        <f>J24*J24</f>
        <v>0.34456034658328344</v>
      </c>
      <c r="T24" t="s">
        <v>80</v>
      </c>
      <c r="Y24" t="s">
        <v>82</v>
      </c>
    </row>
    <row r="25" spans="1:28" ht="15.75" thickBot="1" x14ac:dyDescent="0.3"/>
    <row r="26" spans="1:28" x14ac:dyDescent="0.25">
      <c r="B26" t="s">
        <v>7</v>
      </c>
      <c r="J26" t="s">
        <v>46</v>
      </c>
      <c r="K26">
        <f>PEARSON(B2:B21,K2:K21)</f>
        <v>-1.6367092609306268E-4</v>
      </c>
      <c r="T26" s="3" t="s">
        <v>27</v>
      </c>
      <c r="U26" s="3" t="s">
        <v>84</v>
      </c>
      <c r="V26" s="3" t="s">
        <v>68</v>
      </c>
      <c r="W26" s="3" t="s">
        <v>81</v>
      </c>
      <c r="Y26" s="3" t="s">
        <v>83</v>
      </c>
      <c r="Z26" s="3" t="s">
        <v>2</v>
      </c>
    </row>
    <row r="27" spans="1:28" x14ac:dyDescent="0.25">
      <c r="A27" t="s">
        <v>4</v>
      </c>
      <c r="B27">
        <f>AVERAGE(B2:B21)</f>
        <v>172.7</v>
      </c>
      <c r="C27">
        <f>AVERAGE(C2:C21)</f>
        <v>75.25</v>
      </c>
      <c r="D27">
        <f>AVERAGE(D2:D21)</f>
        <v>0.5</v>
      </c>
      <c r="G27">
        <f>AVERAGE(G2:G21)</f>
        <v>8.2989171090730447E-16</v>
      </c>
      <c r="H27">
        <f>AVERAGE(H2:H21)</f>
        <v>0</v>
      </c>
      <c r="J27" t="s">
        <v>47</v>
      </c>
      <c r="K27">
        <f>PEARSON(C2:C21,K2:K21)</f>
        <v>-0.80512723068831282</v>
      </c>
      <c r="T27" s="1">
        <v>1</v>
      </c>
      <c r="U27" s="1">
        <v>73.433139726027406</v>
      </c>
      <c r="V27" s="1">
        <v>11.566860273972594</v>
      </c>
      <c r="W27" s="1">
        <v>0.9049474649161251</v>
      </c>
      <c r="Y27" s="1">
        <v>2.5</v>
      </c>
      <c r="Z27" s="1">
        <v>52</v>
      </c>
    </row>
    <row r="28" spans="1:28" ht="18" x14ac:dyDescent="0.35">
      <c r="A28" t="s">
        <v>5</v>
      </c>
      <c r="B28">
        <f>STDEV(B2:B21)</f>
        <v>13.996616132404816</v>
      </c>
      <c r="C28">
        <f>STDEV(C2:C21)</f>
        <v>15.877408644459519</v>
      </c>
      <c r="D28">
        <f>STDEV(D2:D21)</f>
        <v>0.51298917604257699</v>
      </c>
      <c r="G28">
        <f>STDEV(G2:G21)</f>
        <v>0.99999999999999989</v>
      </c>
      <c r="H28">
        <f>STDEV(H2:H21)</f>
        <v>1</v>
      </c>
      <c r="J28" t="s">
        <v>48</v>
      </c>
      <c r="K28">
        <f>PEARSON(C2:C21,J2:J21)</f>
        <v>0.59323300923369437</v>
      </c>
      <c r="M28" t="s">
        <v>54</v>
      </c>
      <c r="T28" s="1">
        <v>2</v>
      </c>
      <c r="U28" s="1">
        <v>74.756350684931519</v>
      </c>
      <c r="V28" s="1">
        <v>-15.756350684931519</v>
      </c>
      <c r="W28" s="1">
        <v>-1.2327173728157383</v>
      </c>
      <c r="Y28" s="1">
        <v>7.5</v>
      </c>
      <c r="Z28" s="1">
        <v>55</v>
      </c>
    </row>
    <row r="29" spans="1:28" x14ac:dyDescent="0.25">
      <c r="T29" s="1">
        <v>3</v>
      </c>
      <c r="U29" s="1">
        <v>60.485556164383567</v>
      </c>
      <c r="V29" s="1">
        <v>25.514443835616433</v>
      </c>
      <c r="W29" s="1">
        <v>1.9961537289199083</v>
      </c>
      <c r="Y29" s="1">
        <v>12.5</v>
      </c>
      <c r="Z29" s="1">
        <v>57</v>
      </c>
    </row>
    <row r="30" spans="1:28" x14ac:dyDescent="0.25">
      <c r="T30" s="1">
        <v>4</v>
      </c>
      <c r="U30" s="1">
        <v>76.151386301369882</v>
      </c>
      <c r="V30" s="1">
        <v>2.8486136986301176</v>
      </c>
      <c r="W30" s="1">
        <v>0.22286477782577382</v>
      </c>
      <c r="Y30" s="1">
        <v>17.5</v>
      </c>
      <c r="Z30" s="1">
        <v>59</v>
      </c>
    </row>
    <row r="31" spans="1:28" x14ac:dyDescent="0.25">
      <c r="T31" s="1">
        <v>5</v>
      </c>
      <c r="U31" s="1">
        <v>82.267441095890405</v>
      </c>
      <c r="V31" s="1">
        <v>3.7325589041095952</v>
      </c>
      <c r="W31" s="1">
        <v>0.29202131243209062</v>
      </c>
      <c r="Y31" s="1">
        <v>22.5</v>
      </c>
      <c r="Z31" s="1">
        <v>60</v>
      </c>
    </row>
    <row r="32" spans="1:28" x14ac:dyDescent="0.25">
      <c r="T32" s="1">
        <v>6</v>
      </c>
      <c r="U32" s="1">
        <v>69.31985753424658</v>
      </c>
      <c r="V32" s="1">
        <v>-12.31985753424658</v>
      </c>
      <c r="W32" s="1">
        <v>-0.96385912682208319</v>
      </c>
      <c r="Y32" s="1">
        <v>27.5</v>
      </c>
      <c r="Z32" s="1">
        <v>63</v>
      </c>
    </row>
    <row r="33" spans="20:26" x14ac:dyDescent="0.25">
      <c r="T33" s="1">
        <v>7</v>
      </c>
      <c r="U33" s="1">
        <v>80.228756164383555</v>
      </c>
      <c r="V33" s="1">
        <v>-7.2287561643835545</v>
      </c>
      <c r="W33" s="1">
        <v>-0.56555058248395407</v>
      </c>
      <c r="Y33" s="1">
        <v>32.5</v>
      </c>
      <c r="Z33" s="1">
        <v>65</v>
      </c>
    </row>
    <row r="34" spans="20:26" x14ac:dyDescent="0.25">
      <c r="T34" s="1">
        <v>8</v>
      </c>
      <c r="U34" s="1">
        <v>85.665249315068507</v>
      </c>
      <c r="V34" s="1">
        <v>10.334750684931493</v>
      </c>
      <c r="W34" s="1">
        <v>0.80855186380295863</v>
      </c>
      <c r="Y34" s="1">
        <v>37.5</v>
      </c>
      <c r="Z34" s="1">
        <v>68</v>
      </c>
    </row>
    <row r="35" spans="20:26" x14ac:dyDescent="0.25">
      <c r="T35" s="1">
        <v>9</v>
      </c>
      <c r="U35" s="1">
        <v>63.883364383561656</v>
      </c>
      <c r="V35" s="1">
        <v>-8.8833643835616556</v>
      </c>
      <c r="W35" s="1">
        <v>-0.69500088082842892</v>
      </c>
      <c r="Y35" s="1">
        <v>42.5</v>
      </c>
      <c r="Z35" s="1">
        <v>70</v>
      </c>
    </row>
    <row r="36" spans="20:26" x14ac:dyDescent="0.25">
      <c r="T36" s="1">
        <v>10</v>
      </c>
      <c r="U36" s="1">
        <v>70.035331506849332</v>
      </c>
      <c r="V36" s="1">
        <v>-7.0353315068493316</v>
      </c>
      <c r="W36" s="1">
        <v>-0.5504177677579275</v>
      </c>
      <c r="Y36" s="1">
        <v>47.5</v>
      </c>
      <c r="Z36" s="1">
        <v>73</v>
      </c>
    </row>
    <row r="37" spans="20:26" x14ac:dyDescent="0.25">
      <c r="T37" s="1">
        <v>11</v>
      </c>
      <c r="U37" s="1">
        <v>97.86144657534247</v>
      </c>
      <c r="V37" s="1">
        <v>-4.8614465753424696</v>
      </c>
      <c r="W37" s="1">
        <v>-0.38034122051950786</v>
      </c>
      <c r="Y37" s="1">
        <v>52.5</v>
      </c>
      <c r="Z37" s="1">
        <v>74</v>
      </c>
    </row>
    <row r="38" spans="20:26" x14ac:dyDescent="0.25">
      <c r="T38" s="1">
        <v>12</v>
      </c>
      <c r="U38" s="1">
        <v>61.880591780821923</v>
      </c>
      <c r="V38" s="1">
        <v>-9.8805917808219235</v>
      </c>
      <c r="W38" s="1">
        <v>-0.77302018630289948</v>
      </c>
      <c r="Y38" s="1">
        <v>57.5</v>
      </c>
      <c r="Z38" s="1">
        <v>79</v>
      </c>
    </row>
    <row r="39" spans="20:26" x14ac:dyDescent="0.25">
      <c r="T39" s="1">
        <v>13</v>
      </c>
      <c r="U39" s="1">
        <v>74.79226301369863</v>
      </c>
      <c r="V39" s="1">
        <v>5.2077369863013701</v>
      </c>
      <c r="W39" s="1">
        <v>0.40743367448708684</v>
      </c>
      <c r="Y39" s="1">
        <v>62.5</v>
      </c>
      <c r="Z39" s="1">
        <v>80</v>
      </c>
    </row>
    <row r="40" spans="20:26" x14ac:dyDescent="0.25">
      <c r="T40" s="1">
        <v>14</v>
      </c>
      <c r="U40" s="1">
        <v>84.949775342465756</v>
      </c>
      <c r="V40" s="1">
        <v>25.050224657534244</v>
      </c>
      <c r="W40" s="1">
        <v>1.9598349735774401</v>
      </c>
      <c r="Y40" s="1">
        <v>67.5</v>
      </c>
      <c r="Z40" s="1">
        <v>85</v>
      </c>
    </row>
    <row r="41" spans="20:26" x14ac:dyDescent="0.25">
      <c r="T41" s="1">
        <v>15</v>
      </c>
      <c r="U41" s="1">
        <v>71.394454794520556</v>
      </c>
      <c r="V41" s="1">
        <v>-1.3944547945205557</v>
      </c>
      <c r="W41" s="1">
        <v>-0.10909687688378338</v>
      </c>
      <c r="Y41" s="1">
        <v>72.5</v>
      </c>
      <c r="Z41" s="1">
        <v>86</v>
      </c>
    </row>
    <row r="42" spans="20:26" x14ac:dyDescent="0.25">
      <c r="T42" s="1">
        <v>16</v>
      </c>
      <c r="U42" s="1">
        <v>76.795035616438369</v>
      </c>
      <c r="V42" s="1">
        <v>-11.795035616438369</v>
      </c>
      <c r="W42" s="1">
        <v>-0.92279904199321672</v>
      </c>
      <c r="Y42" s="1">
        <v>77.5</v>
      </c>
      <c r="Z42" s="1">
        <v>86</v>
      </c>
    </row>
    <row r="43" spans="20:26" x14ac:dyDescent="0.25">
      <c r="T43" s="1">
        <v>17</v>
      </c>
      <c r="U43" s="1">
        <v>87.668021917808218</v>
      </c>
      <c r="V43" s="1">
        <v>-13.668021917808218</v>
      </c>
      <c r="W43" s="1">
        <v>-1.0693344167708658</v>
      </c>
      <c r="Y43" s="1">
        <v>82.5</v>
      </c>
      <c r="Z43" s="1">
        <v>93</v>
      </c>
    </row>
    <row r="44" spans="20:26" x14ac:dyDescent="0.25">
      <c r="T44" s="1">
        <v>18</v>
      </c>
      <c r="U44" s="1">
        <v>63.883364383561656</v>
      </c>
      <c r="V44" s="1">
        <v>-3.8833643835616556</v>
      </c>
      <c r="W44" s="1">
        <v>-0.30381976361876967</v>
      </c>
      <c r="Y44" s="1">
        <v>87.5</v>
      </c>
      <c r="Z44" s="1">
        <v>94</v>
      </c>
    </row>
    <row r="45" spans="20:26" x14ac:dyDescent="0.25">
      <c r="T45" s="1">
        <v>19</v>
      </c>
      <c r="U45" s="1">
        <v>76.151386301369882</v>
      </c>
      <c r="V45" s="1">
        <v>-8.1513863013698824</v>
      </c>
      <c r="W45" s="1">
        <v>-0.63773368003547659</v>
      </c>
      <c r="Y45" s="1">
        <v>92.5</v>
      </c>
      <c r="Z45" s="1">
        <v>96</v>
      </c>
    </row>
    <row r="46" spans="20:26" ht="15.75" thickBot="1" x14ac:dyDescent="0.3">
      <c r="T46" s="2">
        <v>20</v>
      </c>
      <c r="U46" s="2">
        <v>73.397227397260281</v>
      </c>
      <c r="V46" s="2">
        <v>20.602772602739719</v>
      </c>
      <c r="W46" s="2">
        <v>1.6118831208712567</v>
      </c>
      <c r="Y46" s="2">
        <v>97.5</v>
      </c>
      <c r="Z46" s="2">
        <v>110</v>
      </c>
    </row>
  </sheetData>
  <sortState xmlns:xlrd2="http://schemas.microsoft.com/office/spreadsheetml/2017/richdata2" ref="Z27:Z46">
    <sortCondition ref="Z2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9DB0B-3530-40DB-B5A5-0E1F7501FEFD}">
  <dimension ref="A1:P38"/>
  <sheetViews>
    <sheetView tabSelected="1" zoomScale="175" zoomScaleNormal="175" workbookViewId="0">
      <pane xSplit="1" ySplit="1" topLeftCell="B16" activePane="bottomRight" state="frozen"/>
      <selection pane="topRight" activeCell="B1" sqref="B1"/>
      <selection pane="bottomLeft" activeCell="A2" sqref="A2"/>
      <selection pane="bottomRight" activeCell="P31" sqref="P31"/>
    </sheetView>
  </sheetViews>
  <sheetFormatPr defaultRowHeight="15" x14ac:dyDescent="0.25"/>
  <cols>
    <col min="5" max="5" width="9.140625" customWidth="1"/>
  </cols>
  <sheetData>
    <row r="1" spans="1:16" x14ac:dyDescent="0.25">
      <c r="A1" t="s">
        <v>0</v>
      </c>
      <c r="B1" t="s">
        <v>85</v>
      </c>
      <c r="C1" t="s">
        <v>86</v>
      </c>
      <c r="D1" t="s">
        <v>87</v>
      </c>
      <c r="E1" t="s">
        <v>93</v>
      </c>
      <c r="F1" t="s">
        <v>94</v>
      </c>
      <c r="G1" t="s">
        <v>95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96</v>
      </c>
      <c r="N1" t="s">
        <v>97</v>
      </c>
      <c r="O1" t="s">
        <v>100</v>
      </c>
      <c r="P1" t="s">
        <v>101</v>
      </c>
    </row>
    <row r="2" spans="1:16" x14ac:dyDescent="0.25">
      <c r="A2">
        <v>1</v>
      </c>
      <c r="B2">
        <v>5</v>
      </c>
      <c r="C2">
        <v>30</v>
      </c>
      <c r="D2">
        <v>11</v>
      </c>
      <c r="E2">
        <f>(B2-AVERAGE(B$2:B$21))/STDEV(B$2:B$21)</f>
        <v>-3.3063735222770362E-2</v>
      </c>
      <c r="F2">
        <f>(C2-AVERAGE(C$2:C$21))/STDEV(C$2:C$21)</f>
        <v>-0.17342481932275122</v>
      </c>
      <c r="G2">
        <f>(D2-AVERAGE(D$2:D$21))/STDEV(D$2:D$21)</f>
        <v>-0.26201926786127183</v>
      </c>
      <c r="H2">
        <f>$I$29*E2</f>
        <v>-3.1489452669859537E-2</v>
      </c>
      <c r="I2">
        <f>$I$30*E2</f>
        <v>-3.0868860513115048E-2</v>
      </c>
      <c r="J2">
        <f>F2-H2</f>
        <v>-0.14193536665289169</v>
      </c>
      <c r="K2">
        <f>G2-I2</f>
        <v>-0.23115040734815678</v>
      </c>
      <c r="M2">
        <f>$I$37+$I$34*B2</f>
        <v>34.051208285385506</v>
      </c>
      <c r="N2">
        <f>$I$38+$I$35*B2</f>
        <v>14.217341772151899</v>
      </c>
      <c r="O2">
        <f>C2-M2</f>
        <v>-4.0512082853855063</v>
      </c>
      <c r="P2">
        <f>D2-N2</f>
        <v>-3.2173417721518991</v>
      </c>
    </row>
    <row r="3" spans="1:16" x14ac:dyDescent="0.25">
      <c r="A3">
        <v>2</v>
      </c>
      <c r="B3">
        <v>1</v>
      </c>
      <c r="C3">
        <v>5</v>
      </c>
      <c r="D3">
        <v>0.54</v>
      </c>
      <c r="E3">
        <f t="shared" ref="E3:G22" si="0">(B3-AVERAGE(B$2:B$21))/STDEV(B$2:B$21)</f>
        <v>-1.3556131441335897</v>
      </c>
      <c r="F3">
        <f t="shared" si="0"/>
        <v>-1.0493077451952315</v>
      </c>
      <c r="G3">
        <f t="shared" si="0"/>
        <v>-1.0135195535286432</v>
      </c>
      <c r="H3">
        <f t="shared" ref="H3:H21" si="1">$I$29*E3</f>
        <v>-1.2910675594642458</v>
      </c>
      <c r="I3">
        <f t="shared" ref="I3:I21" si="2">$I$30*E3</f>
        <v>-1.2656232810377215</v>
      </c>
      <c r="J3">
        <f t="shared" ref="J3:K21" si="3">F3-H3</f>
        <v>0.24175981426901427</v>
      </c>
      <c r="K3">
        <f t="shared" si="3"/>
        <v>0.25210372750907828</v>
      </c>
      <c r="M3">
        <f t="shared" ref="M3:M21" si="4">$I$37+$I$34*B3</f>
        <v>-1.9004602991944761</v>
      </c>
      <c r="N3">
        <f t="shared" ref="N3:N21" si="5">$I$38+$I$35*B3</f>
        <v>-2.9689873417721468</v>
      </c>
      <c r="O3">
        <f t="shared" ref="O3:P21" si="6">C3-M3</f>
        <v>6.9004602991944761</v>
      </c>
      <c r="P3">
        <f t="shared" si="6"/>
        <v>3.5089873417721469</v>
      </c>
    </row>
    <row r="4" spans="1:16" x14ac:dyDescent="0.25">
      <c r="A4">
        <v>3</v>
      </c>
      <c r="B4">
        <v>3</v>
      </c>
      <c r="C4">
        <v>12</v>
      </c>
      <c r="D4">
        <v>3.5</v>
      </c>
      <c r="E4">
        <f t="shared" si="0"/>
        <v>-0.69433843967817999</v>
      </c>
      <c r="F4">
        <f t="shared" si="0"/>
        <v>-0.80406052595093713</v>
      </c>
      <c r="G4">
        <f t="shared" si="0"/>
        <v>-0.80085790481206398</v>
      </c>
      <c r="H4">
        <f t="shared" si="1"/>
        <v>-0.66127850606705263</v>
      </c>
      <c r="I4">
        <f t="shared" si="2"/>
        <v>-0.64824607077541829</v>
      </c>
      <c r="J4">
        <f t="shared" si="3"/>
        <v>-0.1427820198838845</v>
      </c>
      <c r="K4">
        <f t="shared" si="3"/>
        <v>-0.15261183403664569</v>
      </c>
      <c r="M4">
        <f t="shared" si="4"/>
        <v>16.075373993095518</v>
      </c>
      <c r="N4">
        <f t="shared" si="5"/>
        <v>5.6241772151898761</v>
      </c>
      <c r="O4">
        <f t="shared" si="6"/>
        <v>-4.0753739930955177</v>
      </c>
      <c r="P4">
        <f t="shared" si="6"/>
        <v>-2.1241772151898761</v>
      </c>
    </row>
    <row r="5" spans="1:16" x14ac:dyDescent="0.25">
      <c r="A5">
        <v>4</v>
      </c>
      <c r="B5">
        <v>9</v>
      </c>
      <c r="C5">
        <v>62</v>
      </c>
      <c r="D5">
        <v>22</v>
      </c>
      <c r="E5">
        <f t="shared" si="0"/>
        <v>1.2894856736880489</v>
      </c>
      <c r="F5">
        <f t="shared" si="0"/>
        <v>0.94770532579402367</v>
      </c>
      <c r="G5">
        <f t="shared" si="0"/>
        <v>0.52827739966655651</v>
      </c>
      <c r="H5">
        <f t="shared" si="1"/>
        <v>1.2280886541245266</v>
      </c>
      <c r="I5">
        <f t="shared" si="2"/>
        <v>1.2038855600114913</v>
      </c>
      <c r="J5">
        <f t="shared" si="3"/>
        <v>-0.28038332833050295</v>
      </c>
      <c r="K5">
        <f t="shared" si="3"/>
        <v>-0.67560816034493476</v>
      </c>
      <c r="M5">
        <f t="shared" si="4"/>
        <v>70.00287686996549</v>
      </c>
      <c r="N5">
        <f t="shared" si="5"/>
        <v>31.403670886075943</v>
      </c>
      <c r="O5">
        <f t="shared" si="6"/>
        <v>-8.0028768699654904</v>
      </c>
      <c r="P5">
        <f t="shared" si="6"/>
        <v>-9.4036708860759433</v>
      </c>
    </row>
    <row r="6" spans="1:16" x14ac:dyDescent="0.25">
      <c r="A6">
        <v>5</v>
      </c>
      <c r="B6">
        <v>10</v>
      </c>
      <c r="C6">
        <v>96</v>
      </c>
      <c r="D6">
        <v>38.5</v>
      </c>
      <c r="E6">
        <f t="shared" si="0"/>
        <v>1.6201230259157537</v>
      </c>
      <c r="F6">
        <f t="shared" si="0"/>
        <v>2.1389061049805971</v>
      </c>
      <c r="G6">
        <f t="shared" si="0"/>
        <v>1.7137224009582992</v>
      </c>
      <c r="H6">
        <f t="shared" si="1"/>
        <v>1.5429831808231231</v>
      </c>
      <c r="I6">
        <f t="shared" si="2"/>
        <v>1.512574165142643</v>
      </c>
      <c r="J6">
        <f t="shared" si="3"/>
        <v>0.59592292415747394</v>
      </c>
      <c r="K6">
        <f t="shared" si="3"/>
        <v>0.20114823581565622</v>
      </c>
      <c r="M6">
        <f t="shared" si="4"/>
        <v>78.990794016110485</v>
      </c>
      <c r="N6">
        <f t="shared" si="5"/>
        <v>35.700253164556955</v>
      </c>
      <c r="O6">
        <f t="shared" si="6"/>
        <v>17.009205983889515</v>
      </c>
      <c r="P6">
        <f t="shared" si="6"/>
        <v>2.7997468354430453</v>
      </c>
    </row>
    <row r="7" spans="1:16" x14ac:dyDescent="0.25">
      <c r="A7">
        <v>6</v>
      </c>
      <c r="B7">
        <v>2</v>
      </c>
      <c r="C7">
        <v>18</v>
      </c>
      <c r="D7">
        <v>1.6</v>
      </c>
      <c r="E7">
        <f t="shared" si="0"/>
        <v>-1.0249757919058848</v>
      </c>
      <c r="F7">
        <f t="shared" si="0"/>
        <v>-0.59384862374154179</v>
      </c>
      <c r="G7">
        <f t="shared" si="0"/>
        <v>-0.93736369283959797</v>
      </c>
      <c r="H7">
        <f t="shared" si="1"/>
        <v>-0.97617303276564915</v>
      </c>
      <c r="I7">
        <f t="shared" si="2"/>
        <v>-0.95693467590656989</v>
      </c>
      <c r="J7">
        <f t="shared" si="3"/>
        <v>0.38232440902410736</v>
      </c>
      <c r="K7">
        <f t="shared" si="3"/>
        <v>1.9570983066971914E-2</v>
      </c>
      <c r="M7">
        <f t="shared" si="4"/>
        <v>7.0874568469505199</v>
      </c>
      <c r="N7">
        <f t="shared" si="5"/>
        <v>1.3275949367088646</v>
      </c>
      <c r="O7">
        <f t="shared" si="6"/>
        <v>10.91254315304948</v>
      </c>
      <c r="P7">
        <f t="shared" si="6"/>
        <v>0.27240506329113545</v>
      </c>
    </row>
    <row r="8" spans="1:16" x14ac:dyDescent="0.25">
      <c r="A8">
        <v>7</v>
      </c>
      <c r="B8">
        <v>4</v>
      </c>
      <c r="C8">
        <v>23</v>
      </c>
      <c r="D8">
        <v>5.6</v>
      </c>
      <c r="E8">
        <f t="shared" si="0"/>
        <v>-0.36370108745047519</v>
      </c>
      <c r="F8">
        <f t="shared" si="0"/>
        <v>-0.41867203856704571</v>
      </c>
      <c r="G8">
        <f t="shared" si="0"/>
        <v>-0.64998308646584213</v>
      </c>
      <c r="H8">
        <f t="shared" si="1"/>
        <v>-0.34638397936845611</v>
      </c>
      <c r="I8">
        <f t="shared" si="2"/>
        <v>-0.33955746564426664</v>
      </c>
      <c r="J8">
        <f t="shared" si="3"/>
        <v>-7.2288059198589605E-2</v>
      </c>
      <c r="K8">
        <f t="shared" si="3"/>
        <v>-0.31042562082157549</v>
      </c>
      <c r="M8">
        <f t="shared" si="4"/>
        <v>25.063291139240512</v>
      </c>
      <c r="N8">
        <f t="shared" si="5"/>
        <v>9.9207594936708876</v>
      </c>
      <c r="O8">
        <f t="shared" si="6"/>
        <v>-2.063291139240512</v>
      </c>
      <c r="P8">
        <f t="shared" si="6"/>
        <v>-4.320759493670888</v>
      </c>
    </row>
    <row r="9" spans="1:16" x14ac:dyDescent="0.25">
      <c r="A9">
        <v>8</v>
      </c>
      <c r="B9">
        <v>6</v>
      </c>
      <c r="C9">
        <v>35</v>
      </c>
      <c r="D9">
        <v>10.199999999999999</v>
      </c>
      <c r="E9">
        <f t="shared" si="0"/>
        <v>0.29757361700493445</v>
      </c>
      <c r="F9">
        <f t="shared" si="0"/>
        <v>1.7517658517448612E-3</v>
      </c>
      <c r="G9">
        <f t="shared" si="0"/>
        <v>-0.31949538913602304</v>
      </c>
      <c r="H9">
        <f t="shared" si="1"/>
        <v>0.28340507402873699</v>
      </c>
      <c r="I9">
        <f t="shared" si="2"/>
        <v>0.27781974461803655</v>
      </c>
      <c r="J9">
        <f t="shared" si="3"/>
        <v>-0.28165330817699213</v>
      </c>
      <c r="K9">
        <f t="shared" si="3"/>
        <v>-0.59731513375405965</v>
      </c>
      <c r="M9">
        <f t="shared" si="4"/>
        <v>43.039125431530508</v>
      </c>
      <c r="N9">
        <f t="shared" si="5"/>
        <v>18.513924050632909</v>
      </c>
      <c r="O9">
        <f t="shared" si="6"/>
        <v>-8.0391254315305076</v>
      </c>
      <c r="P9">
        <f t="shared" si="6"/>
        <v>-8.3139240506329095</v>
      </c>
    </row>
    <row r="10" spans="1:16" x14ac:dyDescent="0.25">
      <c r="A10">
        <v>9</v>
      </c>
      <c r="B10">
        <v>7</v>
      </c>
      <c r="C10">
        <v>42</v>
      </c>
      <c r="D10">
        <v>16</v>
      </c>
      <c r="E10">
        <f t="shared" si="0"/>
        <v>0.6282109692326393</v>
      </c>
      <c r="F10">
        <f t="shared" si="0"/>
        <v>0.24699898509603938</v>
      </c>
      <c r="G10">
        <f t="shared" si="0"/>
        <v>9.7206490105922874E-2</v>
      </c>
      <c r="H10">
        <f t="shared" si="1"/>
        <v>0.59829960072733357</v>
      </c>
      <c r="I10">
        <f t="shared" si="2"/>
        <v>0.5865083497491882</v>
      </c>
      <c r="J10">
        <f t="shared" si="3"/>
        <v>-0.35130061563129422</v>
      </c>
      <c r="K10">
        <f t="shared" si="3"/>
        <v>-0.48930185964326534</v>
      </c>
      <c r="M10">
        <f t="shared" si="4"/>
        <v>52.027042577675502</v>
      </c>
      <c r="N10">
        <f t="shared" si="5"/>
        <v>22.81050632911392</v>
      </c>
      <c r="O10">
        <f t="shared" si="6"/>
        <v>-10.027042577675502</v>
      </c>
      <c r="P10">
        <f t="shared" si="6"/>
        <v>-6.8105063291139203</v>
      </c>
    </row>
    <row r="11" spans="1:16" x14ac:dyDescent="0.25">
      <c r="A11">
        <v>10</v>
      </c>
      <c r="B11">
        <v>6</v>
      </c>
      <c r="C11">
        <v>23</v>
      </c>
      <c r="D11">
        <v>18.2</v>
      </c>
      <c r="E11">
        <f t="shared" si="0"/>
        <v>0.29757361700493445</v>
      </c>
      <c r="F11">
        <f t="shared" si="0"/>
        <v>-0.41867203856704571</v>
      </c>
      <c r="G11">
        <f t="shared" si="0"/>
        <v>0.25526582361148853</v>
      </c>
      <c r="H11">
        <f t="shared" si="1"/>
        <v>0.28340507402873699</v>
      </c>
      <c r="I11">
        <f t="shared" si="2"/>
        <v>0.27781974461803655</v>
      </c>
      <c r="J11">
        <f t="shared" si="3"/>
        <v>-0.70207711259578276</v>
      </c>
      <c r="K11">
        <f t="shared" si="3"/>
        <v>-2.2553921006548017E-2</v>
      </c>
      <c r="M11">
        <f t="shared" si="4"/>
        <v>43.039125431530508</v>
      </c>
      <c r="N11">
        <f t="shared" si="5"/>
        <v>18.513924050632909</v>
      </c>
      <c r="O11">
        <f t="shared" si="6"/>
        <v>-20.039125431530508</v>
      </c>
      <c r="P11">
        <f t="shared" si="6"/>
        <v>-0.31392405063290951</v>
      </c>
    </row>
    <row r="12" spans="1:16" x14ac:dyDescent="0.25">
      <c r="A12">
        <v>11</v>
      </c>
      <c r="B12">
        <v>2</v>
      </c>
      <c r="C12">
        <v>13</v>
      </c>
      <c r="D12">
        <v>4.0999999999999996</v>
      </c>
      <c r="E12">
        <f t="shared" si="0"/>
        <v>-1.0249757919058848</v>
      </c>
      <c r="F12">
        <f t="shared" si="0"/>
        <v>-0.76902520891603787</v>
      </c>
      <c r="G12">
        <f t="shared" si="0"/>
        <v>-0.75775081385600063</v>
      </c>
      <c r="H12">
        <f t="shared" si="1"/>
        <v>-0.97617303276564915</v>
      </c>
      <c r="I12">
        <f t="shared" si="2"/>
        <v>-0.95693467590656989</v>
      </c>
      <c r="J12">
        <f t="shared" si="3"/>
        <v>0.20714782384961128</v>
      </c>
      <c r="K12">
        <f t="shared" si="3"/>
        <v>0.19918386205056926</v>
      </c>
      <c r="M12">
        <f t="shared" si="4"/>
        <v>7.0874568469505199</v>
      </c>
      <c r="N12">
        <f t="shared" si="5"/>
        <v>1.3275949367088646</v>
      </c>
      <c r="O12">
        <f t="shared" si="6"/>
        <v>5.9125431530494801</v>
      </c>
      <c r="P12">
        <f t="shared" si="6"/>
        <v>2.772405063291135</v>
      </c>
    </row>
    <row r="13" spans="1:16" x14ac:dyDescent="0.25">
      <c r="A13">
        <v>12</v>
      </c>
      <c r="B13">
        <v>9</v>
      </c>
      <c r="C13">
        <v>76</v>
      </c>
      <c r="D13">
        <v>31</v>
      </c>
      <c r="E13">
        <f t="shared" si="0"/>
        <v>1.2894856736880489</v>
      </c>
      <c r="F13">
        <f t="shared" si="0"/>
        <v>1.4381997642826128</v>
      </c>
      <c r="G13">
        <f t="shared" si="0"/>
        <v>1.1748837640075072</v>
      </c>
      <c r="H13">
        <f t="shared" si="1"/>
        <v>1.2280886541245266</v>
      </c>
      <c r="I13">
        <f t="shared" si="2"/>
        <v>1.2038855600114913</v>
      </c>
      <c r="J13">
        <f t="shared" si="3"/>
        <v>0.21011111015808615</v>
      </c>
      <c r="K13">
        <f t="shared" si="3"/>
        <v>-2.9001796003984115E-2</v>
      </c>
      <c r="M13">
        <f t="shared" si="4"/>
        <v>70.00287686996549</v>
      </c>
      <c r="N13">
        <f t="shared" si="5"/>
        <v>31.403670886075943</v>
      </c>
      <c r="O13">
        <f t="shared" si="6"/>
        <v>5.9971231300345096</v>
      </c>
      <c r="P13">
        <f t="shared" si="6"/>
        <v>-0.40367088607594326</v>
      </c>
    </row>
    <row r="14" spans="1:16" x14ac:dyDescent="0.25">
      <c r="A14">
        <v>13</v>
      </c>
      <c r="B14">
        <v>2</v>
      </c>
      <c r="C14">
        <v>12</v>
      </c>
      <c r="D14">
        <v>2.9</v>
      </c>
      <c r="E14">
        <f t="shared" si="0"/>
        <v>-1.0249757919058848</v>
      </c>
      <c r="F14">
        <f t="shared" si="0"/>
        <v>-0.80406052595093713</v>
      </c>
      <c r="G14">
        <f t="shared" si="0"/>
        <v>-0.84396499576812734</v>
      </c>
      <c r="H14">
        <f t="shared" si="1"/>
        <v>-0.97617303276564915</v>
      </c>
      <c r="I14">
        <f t="shared" si="2"/>
        <v>-0.95693467590656989</v>
      </c>
      <c r="J14">
        <f t="shared" si="3"/>
        <v>0.17211250681471202</v>
      </c>
      <c r="K14">
        <f t="shared" si="3"/>
        <v>0.11296968013844255</v>
      </c>
      <c r="M14">
        <f t="shared" si="4"/>
        <v>7.0874568469505199</v>
      </c>
      <c r="N14">
        <f t="shared" si="5"/>
        <v>1.3275949367088646</v>
      </c>
      <c r="O14">
        <f t="shared" si="6"/>
        <v>4.9125431530494801</v>
      </c>
      <c r="P14">
        <f t="shared" si="6"/>
        <v>1.5724050632911353</v>
      </c>
    </row>
    <row r="15" spans="1:16" x14ac:dyDescent="0.25">
      <c r="A15">
        <v>14</v>
      </c>
      <c r="B15">
        <v>1</v>
      </c>
      <c r="C15">
        <v>4</v>
      </c>
      <c r="D15">
        <v>0.4</v>
      </c>
      <c r="E15">
        <f>(B15-AVERAGE(B$2:B$21))/STDEV(B$2:B$21)</f>
        <v>-1.3556131441335897</v>
      </c>
      <c r="F15">
        <f>(C15-AVERAGE(C$2:C$21))/STDEV(C$2:C$21)</f>
        <v>-1.0843430622301309</v>
      </c>
      <c r="G15">
        <f>(D15-AVERAGE(D$2:D$21))/STDEV(D$2:D$21)</f>
        <v>-1.0235778747517246</v>
      </c>
      <c r="H15">
        <f t="shared" si="1"/>
        <v>-1.2910675594642458</v>
      </c>
      <c r="I15">
        <f t="shared" si="2"/>
        <v>-1.2656232810377215</v>
      </c>
      <c r="J15">
        <f t="shared" si="3"/>
        <v>0.2067244972341149</v>
      </c>
      <c r="K15">
        <f t="shared" si="3"/>
        <v>0.24204540628599691</v>
      </c>
      <c r="M15">
        <f t="shared" si="4"/>
        <v>-1.9004602991944761</v>
      </c>
      <c r="N15">
        <f t="shared" si="5"/>
        <v>-2.9689873417721468</v>
      </c>
      <c r="O15">
        <f t="shared" si="6"/>
        <v>5.9004602991944761</v>
      </c>
      <c r="P15">
        <f t="shared" si="6"/>
        <v>3.3689873417721468</v>
      </c>
    </row>
    <row r="16" spans="1:16" x14ac:dyDescent="0.25">
      <c r="A16">
        <v>15</v>
      </c>
      <c r="B16">
        <v>4</v>
      </c>
      <c r="C16">
        <v>19</v>
      </c>
      <c r="D16">
        <v>8.1</v>
      </c>
      <c r="E16">
        <f t="shared" si="0"/>
        <v>-0.36370108745047519</v>
      </c>
      <c r="F16">
        <f t="shared" si="0"/>
        <v>-0.55881330670664264</v>
      </c>
      <c r="G16">
        <f t="shared" si="0"/>
        <v>-0.47037020748224484</v>
      </c>
      <c r="H16">
        <f t="shared" si="1"/>
        <v>-0.34638397936845611</v>
      </c>
      <c r="I16">
        <f t="shared" si="2"/>
        <v>-0.33955746564426664</v>
      </c>
      <c r="J16">
        <f t="shared" si="3"/>
        <v>-0.21242932733818654</v>
      </c>
      <c r="K16">
        <f t="shared" si="3"/>
        <v>-0.1308127418379782</v>
      </c>
      <c r="M16">
        <f t="shared" si="4"/>
        <v>25.063291139240512</v>
      </c>
      <c r="N16">
        <f t="shared" si="5"/>
        <v>9.9207594936708876</v>
      </c>
      <c r="O16">
        <f t="shared" si="6"/>
        <v>-6.063291139240512</v>
      </c>
      <c r="P16">
        <f t="shared" si="6"/>
        <v>-1.820759493670888</v>
      </c>
    </row>
    <row r="17" spans="1:16" x14ac:dyDescent="0.25">
      <c r="A17">
        <v>16</v>
      </c>
      <c r="B17">
        <v>7</v>
      </c>
      <c r="C17">
        <v>51</v>
      </c>
      <c r="D17">
        <v>25</v>
      </c>
      <c r="E17">
        <f t="shared" si="0"/>
        <v>0.6282109692326393</v>
      </c>
      <c r="F17">
        <f t="shared" si="0"/>
        <v>0.56231683841013236</v>
      </c>
      <c r="G17">
        <f t="shared" si="0"/>
        <v>0.74381285444687339</v>
      </c>
      <c r="H17">
        <f t="shared" si="1"/>
        <v>0.59829960072733357</v>
      </c>
      <c r="I17">
        <f t="shared" si="2"/>
        <v>0.5865083497491882</v>
      </c>
      <c r="J17">
        <f t="shared" si="3"/>
        <v>-3.5982762317201211E-2</v>
      </c>
      <c r="K17">
        <f t="shared" si="3"/>
        <v>0.1573045046976852</v>
      </c>
      <c r="M17">
        <f t="shared" si="4"/>
        <v>52.027042577675502</v>
      </c>
      <c r="N17">
        <f t="shared" si="5"/>
        <v>22.81050632911392</v>
      </c>
      <c r="O17">
        <f t="shared" si="6"/>
        <v>-1.0270425776755019</v>
      </c>
      <c r="P17">
        <f t="shared" si="6"/>
        <v>2.1894936708860797</v>
      </c>
    </row>
    <row r="18" spans="1:16" x14ac:dyDescent="0.25">
      <c r="A18">
        <v>17</v>
      </c>
      <c r="B18">
        <v>3</v>
      </c>
      <c r="C18">
        <v>15</v>
      </c>
      <c r="D18">
        <v>6.2</v>
      </c>
      <c r="E18">
        <f t="shared" si="0"/>
        <v>-0.69433843967817999</v>
      </c>
      <c r="F18">
        <f t="shared" si="0"/>
        <v>-0.69895457484623946</v>
      </c>
      <c r="G18">
        <f t="shared" si="0"/>
        <v>-0.60687599550977867</v>
      </c>
      <c r="H18">
        <f>$I$29*E18</f>
        <v>-0.66127850606705263</v>
      </c>
      <c r="I18">
        <f>$I$30*E18</f>
        <v>-0.64824607077541829</v>
      </c>
      <c r="J18">
        <f>F18-H18</f>
        <v>-3.7676068779186833E-2</v>
      </c>
      <c r="K18">
        <f>G18-I18</f>
        <v>4.1370075265639628E-2</v>
      </c>
      <c r="M18">
        <f t="shared" si="4"/>
        <v>16.075373993095518</v>
      </c>
      <c r="N18">
        <f t="shared" si="5"/>
        <v>5.6241772151898761</v>
      </c>
      <c r="O18">
        <f t="shared" si="6"/>
        <v>-1.0753739930955177</v>
      </c>
      <c r="P18">
        <f t="shared" si="6"/>
        <v>0.57582278481012406</v>
      </c>
    </row>
    <row r="19" spans="1:16" x14ac:dyDescent="0.25">
      <c r="A19">
        <v>18</v>
      </c>
      <c r="B19">
        <v>10</v>
      </c>
      <c r="C19">
        <v>89</v>
      </c>
      <c r="D19">
        <v>45</v>
      </c>
      <c r="E19">
        <f t="shared" si="0"/>
        <v>1.6201230259157537</v>
      </c>
      <c r="F19">
        <f t="shared" si="0"/>
        <v>1.8936588857363026</v>
      </c>
      <c r="G19">
        <f t="shared" si="0"/>
        <v>2.1807158863156526</v>
      </c>
      <c r="H19">
        <f t="shared" si="1"/>
        <v>1.5429831808231231</v>
      </c>
      <c r="I19">
        <f t="shared" si="2"/>
        <v>1.512574165142643</v>
      </c>
      <c r="J19">
        <f t="shared" si="3"/>
        <v>0.35067570491317945</v>
      </c>
      <c r="K19">
        <f t="shared" si="3"/>
        <v>0.66814172117300963</v>
      </c>
      <c r="M19">
        <f t="shared" si="4"/>
        <v>78.990794016110485</v>
      </c>
      <c r="N19">
        <f>$I$38+$I$35*B19</f>
        <v>35.700253164556955</v>
      </c>
      <c r="O19">
        <f t="shared" si="6"/>
        <v>10.009205983889515</v>
      </c>
      <c r="P19">
        <f t="shared" si="6"/>
        <v>9.2997468354430453</v>
      </c>
    </row>
    <row r="20" spans="1:16" x14ac:dyDescent="0.25">
      <c r="A20">
        <v>19</v>
      </c>
      <c r="B20">
        <v>8</v>
      </c>
      <c r="C20">
        <v>64</v>
      </c>
      <c r="D20">
        <v>37</v>
      </c>
      <c r="E20">
        <f t="shared" si="0"/>
        <v>0.95884832146034404</v>
      </c>
      <c r="F20">
        <f t="shared" si="0"/>
        <v>1.0177759598638221</v>
      </c>
      <c r="G20">
        <f t="shared" si="0"/>
        <v>1.6059546735681409</v>
      </c>
      <c r="H20">
        <f t="shared" si="1"/>
        <v>0.91319412742593009</v>
      </c>
      <c r="I20">
        <f t="shared" si="2"/>
        <v>0.89519695488033979</v>
      </c>
      <c r="J20">
        <f t="shared" si="3"/>
        <v>0.10458183243789199</v>
      </c>
      <c r="K20">
        <f t="shared" si="3"/>
        <v>0.71075771868780113</v>
      </c>
      <c r="M20">
        <f t="shared" si="4"/>
        <v>61.014959723820496</v>
      </c>
      <c r="N20">
        <f t="shared" si="5"/>
        <v>27.107088607594932</v>
      </c>
      <c r="O20">
        <f t="shared" si="6"/>
        <v>2.9850402761795038</v>
      </c>
      <c r="P20">
        <f t="shared" si="6"/>
        <v>9.8929113924050682</v>
      </c>
    </row>
    <row r="21" spans="1:16" x14ac:dyDescent="0.25">
      <c r="A21">
        <v>20</v>
      </c>
      <c r="B21">
        <v>3</v>
      </c>
      <c r="C21">
        <v>10</v>
      </c>
      <c r="D21">
        <v>6.1</v>
      </c>
      <c r="E21">
        <f t="shared" si="0"/>
        <v>-0.69433843967817999</v>
      </c>
      <c r="F21">
        <f t="shared" si="0"/>
        <v>-0.87413116002073554</v>
      </c>
      <c r="G21">
        <f t="shared" si="0"/>
        <v>-0.61406051066912271</v>
      </c>
      <c r="H21">
        <f t="shared" si="1"/>
        <v>-0.66127850606705263</v>
      </c>
      <c r="I21">
        <f t="shared" si="2"/>
        <v>-0.64824607077541829</v>
      </c>
      <c r="J21">
        <f t="shared" si="3"/>
        <v>-0.21285265395368291</v>
      </c>
      <c r="K21">
        <f t="shared" si="3"/>
        <v>3.4185560106295587E-2</v>
      </c>
      <c r="M21">
        <f>$I$37+$I$34*B21</f>
        <v>16.075373993095518</v>
      </c>
      <c r="N21">
        <f t="shared" si="5"/>
        <v>5.6241772151898761</v>
      </c>
      <c r="O21">
        <f t="shared" si="6"/>
        <v>-6.0753739930955177</v>
      </c>
      <c r="P21">
        <f t="shared" si="6"/>
        <v>0.47582278481012352</v>
      </c>
    </row>
    <row r="23" spans="1:16" x14ac:dyDescent="0.25">
      <c r="A23" t="s">
        <v>4</v>
      </c>
      <c r="B23">
        <f>AVERAGE(B2:B21)</f>
        <v>5.0999999999999996</v>
      </c>
      <c r="C23">
        <f>AVERAGE(C2:C21)</f>
        <v>34.950000000000003</v>
      </c>
      <c r="D23">
        <f>AVERAGE(D2:D21)</f>
        <v>14.647</v>
      </c>
      <c r="E23">
        <f>AVERAGE(E2:E21)</f>
        <v>1.3322676295501878E-16</v>
      </c>
      <c r="F23">
        <f>AVERAGE(F2:F21)</f>
        <v>-7.7715611723760953E-17</v>
      </c>
      <c r="G23">
        <f>AVERAGE(G2:G21)</f>
        <v>0</v>
      </c>
    </row>
    <row r="24" spans="1:16" x14ac:dyDescent="0.25">
      <c r="A24" t="s">
        <v>99</v>
      </c>
      <c r="B24">
        <f>STDEV(B2:B21)</f>
        <v>3.0244616745881618</v>
      </c>
      <c r="C24">
        <f>STDEV(C2:C21)</f>
        <v>28.542627400913332</v>
      </c>
      <c r="D24">
        <f>STDEV(D2:D21)</f>
        <v>13.918823717692902</v>
      </c>
      <c r="E24">
        <f>STDEV(E2:E21)</f>
        <v>1.0000000000000004</v>
      </c>
      <c r="F24">
        <f>STDEV(F2:F21)</f>
        <v>0.99999999999999989</v>
      </c>
      <c r="G24">
        <f>STDEV(G2:G21)</f>
        <v>1.0000000000000002</v>
      </c>
    </row>
    <row r="27" spans="1:16" x14ac:dyDescent="0.25">
      <c r="B27" s="9" t="s">
        <v>98</v>
      </c>
      <c r="K27" s="9" t="s">
        <v>102</v>
      </c>
    </row>
    <row r="28" spans="1:16" x14ac:dyDescent="0.25">
      <c r="D28" t="s">
        <v>92</v>
      </c>
    </row>
    <row r="29" spans="1:16" x14ac:dyDescent="0.25">
      <c r="B29" t="s">
        <v>88</v>
      </c>
      <c r="C29">
        <f>PEARSON(B2:B21,C2:C21)</f>
        <v>0.95238642753748393</v>
      </c>
      <c r="E29" s="9" t="s">
        <v>91</v>
      </c>
      <c r="F29" t="s">
        <v>92</v>
      </c>
      <c r="H29" t="s">
        <v>56</v>
      </c>
      <c r="I29">
        <f>C29</f>
        <v>0.95238642753748393</v>
      </c>
      <c r="K29" s="9" t="s">
        <v>91</v>
      </c>
      <c r="P29" s="9" t="s">
        <v>91</v>
      </c>
    </row>
    <row r="30" spans="1:16" x14ac:dyDescent="0.25">
      <c r="B30" t="s">
        <v>89</v>
      </c>
      <c r="C30">
        <f>PEARSON(B2:B21,D2:D21)</f>
        <v>0.93361685560124663</v>
      </c>
      <c r="E30">
        <f>(C31-C29*C30)/(SQRT(1-C29^2)*SQRT(1-C30^2))</f>
        <v>0.59615661288489841</v>
      </c>
      <c r="F30">
        <f>E30*E30</f>
        <v>0.3554027070863946</v>
      </c>
      <c r="H30" t="s">
        <v>57</v>
      </c>
      <c r="I30">
        <f>C30</f>
        <v>0.93361685560124663</v>
      </c>
      <c r="K30">
        <f>PEARSON(J2:J21,K2:K21)</f>
        <v>0.5961566128848983</v>
      </c>
      <c r="P30">
        <f>PEARSON(O2:O21,P2:P21)</f>
        <v>0.59615661288489807</v>
      </c>
    </row>
    <row r="31" spans="1:16" x14ac:dyDescent="0.25">
      <c r="B31" t="s">
        <v>90</v>
      </c>
      <c r="C31">
        <f>PEARSON(C2:C21,D2:D21)</f>
        <v>0.95428527674886177</v>
      </c>
      <c r="D31">
        <f>C31*C31</f>
        <v>0.91066038941965166</v>
      </c>
    </row>
    <row r="32" spans="1:16" x14ac:dyDescent="0.25">
      <c r="G32" s="9" t="s">
        <v>105</v>
      </c>
    </row>
    <row r="34" spans="8:9" x14ac:dyDescent="0.25">
      <c r="H34" t="s">
        <v>106</v>
      </c>
      <c r="I34">
        <f>I29*C24/B24</f>
        <v>8.987917146144996</v>
      </c>
    </row>
    <row r="35" spans="8:9" x14ac:dyDescent="0.25">
      <c r="H35" t="s">
        <v>107</v>
      </c>
      <c r="I35">
        <f>I30*D24/B24</f>
        <v>4.2965822784810115</v>
      </c>
    </row>
    <row r="37" spans="8:9" x14ac:dyDescent="0.25">
      <c r="H37" t="s">
        <v>103</v>
      </c>
      <c r="I37">
        <f>C23-I34*B23</f>
        <v>-10.888377445339472</v>
      </c>
    </row>
    <row r="38" spans="8:9" x14ac:dyDescent="0.25">
      <c r="H38" t="s">
        <v>104</v>
      </c>
      <c r="I38">
        <f>D23-I35*B23</f>
        <v>-7.2655696202531583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t-test</vt:lpstr>
      <vt:lpstr>Regrese</vt:lpstr>
      <vt:lpstr>Regrese2</vt:lpstr>
      <vt:lpstr>Parc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2023-02-13T15:44:15Z</dcterms:created>
  <dcterms:modified xsi:type="dcterms:W3CDTF">2024-03-18T16:34:06Z</dcterms:modified>
</cp:coreProperties>
</file>