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13_ncr:1_{5CA49B03-6F4C-4955-9308-27E1050E196E}" xr6:coauthVersionLast="47" xr6:coauthVersionMax="47" xr10:uidLastSave="{00000000-0000-0000-0000-000000000000}"/>
  <bookViews>
    <workbookView xWindow="-120" yWindow="-120" windowWidth="29040" windowHeight="15720" activeTab="1" xr2:uid="{2209479B-C9D3-4B3A-BA44-167052BA07C4}"/>
  </bookViews>
  <sheets>
    <sheet name="List1" sheetId="1" r:id="rId1"/>
    <sheet name="t-test" sheetId="2" r:id="rId2"/>
  </sheets>
  <definedNames>
    <definedName name="_xlnm._FilterDatabase" localSheetId="1" hidden="1">'t-test'!$A$1:$I$21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D28" i="2"/>
  <c r="C28" i="2"/>
  <c r="B28" i="2"/>
  <c r="D27" i="2"/>
  <c r="C27" i="2"/>
  <c r="B27" i="2"/>
  <c r="K24" i="2"/>
  <c r="D23" i="2"/>
  <c r="C23" i="2"/>
  <c r="F6" i="2" s="1"/>
  <c r="B23" i="2"/>
  <c r="E16" i="2" s="1"/>
  <c r="N22" i="2"/>
  <c r="F20" i="2" l="1"/>
  <c r="E8" i="2"/>
  <c r="E13" i="2"/>
  <c r="E12" i="2"/>
  <c r="F11" i="2"/>
  <c r="F12" i="2"/>
  <c r="E7" i="2"/>
  <c r="E6" i="2"/>
  <c r="F7" i="2"/>
  <c r="E14" i="2"/>
  <c r="F16" i="2"/>
  <c r="N21" i="2"/>
  <c r="N23" i="2" s="1"/>
  <c r="E2" i="2"/>
  <c r="F14" i="2"/>
  <c r="E10" i="2"/>
  <c r="E4" i="2"/>
  <c r="F5" i="2"/>
  <c r="E5" i="2"/>
  <c r="F4" i="2"/>
  <c r="E19" i="2"/>
  <c r="F8" i="2"/>
  <c r="E17" i="2"/>
  <c r="F19" i="2"/>
  <c r="E15" i="2"/>
  <c r="F17" i="2"/>
  <c r="F2" i="2"/>
  <c r="F10" i="2"/>
  <c r="E18" i="2"/>
  <c r="F18" i="2"/>
  <c r="F15" i="2"/>
  <c r="E9" i="2"/>
  <c r="F3" i="2"/>
  <c r="E20" i="2"/>
  <c r="E3" i="2"/>
  <c r="E21" i="2"/>
  <c r="F21" i="2"/>
  <c r="E11" i="2"/>
  <c r="F13" i="2"/>
  <c r="F9" i="2"/>
  <c r="C24" i="2" l="1"/>
  <c r="H6" i="2" s="1"/>
  <c r="B24" i="2"/>
  <c r="G16" i="2" s="1"/>
  <c r="H8" i="2" l="1"/>
  <c r="H13" i="2"/>
  <c r="G12" i="2"/>
  <c r="H10" i="2"/>
  <c r="G6" i="2"/>
  <c r="I6" i="2" s="1"/>
  <c r="G2" i="2"/>
  <c r="I2" i="2" s="1"/>
  <c r="G15" i="2"/>
  <c r="G10" i="2"/>
  <c r="H14" i="2"/>
  <c r="H7" i="2"/>
  <c r="H12" i="2"/>
  <c r="G7" i="2"/>
  <c r="I7" i="2" s="1"/>
  <c r="H19" i="2"/>
  <c r="G9" i="2"/>
  <c r="I9" i="2" s="1"/>
  <c r="G4" i="2"/>
  <c r="I4" i="2" s="1"/>
  <c r="G14" i="2"/>
  <c r="I14" i="2" s="1"/>
  <c r="H20" i="2"/>
  <c r="G3" i="2"/>
  <c r="H2" i="2"/>
  <c r="H5" i="2"/>
  <c r="G13" i="2"/>
  <c r="I13" i="2" s="1"/>
  <c r="G18" i="2"/>
  <c r="H3" i="2"/>
  <c r="G20" i="2"/>
  <c r="G21" i="2"/>
  <c r="I21" i="2" s="1"/>
  <c r="H15" i="2"/>
  <c r="G11" i="2"/>
  <c r="I11" i="2" s="1"/>
  <c r="H9" i="2"/>
  <c r="G8" i="2"/>
  <c r="I8" i="2" s="1"/>
  <c r="G5" i="2"/>
  <c r="I5" i="2" s="1"/>
  <c r="G19" i="2"/>
  <c r="H16" i="2"/>
  <c r="I16" i="2" s="1"/>
  <c r="G17" i="2"/>
  <c r="H17" i="2"/>
  <c r="H11" i="2"/>
  <c r="H4" i="2"/>
  <c r="H21" i="2"/>
  <c r="H18" i="2"/>
  <c r="N23" i="1"/>
  <c r="N22" i="1"/>
  <c r="N21" i="1"/>
  <c r="K24" i="1"/>
  <c r="J24" i="1"/>
  <c r="D28" i="1"/>
  <c r="D27" i="1"/>
  <c r="D23" i="1"/>
  <c r="C28" i="1"/>
  <c r="C27" i="1"/>
  <c r="C23" i="1"/>
  <c r="F16" i="1" s="1"/>
  <c r="B28" i="1"/>
  <c r="B27" i="1"/>
  <c r="B23" i="1"/>
  <c r="E5" i="1" s="1"/>
  <c r="I10" i="2" l="1"/>
  <c r="I17" i="2"/>
  <c r="I15" i="2"/>
  <c r="I19" i="2"/>
  <c r="I20" i="2"/>
  <c r="I18" i="2"/>
  <c r="I12" i="2"/>
  <c r="I3" i="2"/>
  <c r="F4" i="1"/>
  <c r="E4" i="1"/>
  <c r="E10" i="1"/>
  <c r="E9" i="1"/>
  <c r="E21" i="1"/>
  <c r="E20" i="1"/>
  <c r="E19" i="1"/>
  <c r="E18" i="1"/>
  <c r="E17" i="1"/>
  <c r="E15" i="1"/>
  <c r="E16" i="1"/>
  <c r="E14" i="1"/>
  <c r="F17" i="1"/>
  <c r="F18" i="1"/>
  <c r="F2" i="1"/>
  <c r="E12" i="1"/>
  <c r="F6" i="1"/>
  <c r="F3" i="1"/>
  <c r="F20" i="1"/>
  <c r="E13" i="1"/>
  <c r="F5" i="1"/>
  <c r="F21" i="1"/>
  <c r="E11" i="1"/>
  <c r="F7" i="1"/>
  <c r="F19" i="1"/>
  <c r="F8" i="1"/>
  <c r="F9" i="1"/>
  <c r="E2" i="1"/>
  <c r="E7" i="1"/>
  <c r="F11" i="1"/>
  <c r="E8" i="1"/>
  <c r="F10" i="1"/>
  <c r="E3" i="1"/>
  <c r="E6" i="1"/>
  <c r="F12" i="1"/>
  <c r="F13" i="1"/>
  <c r="F14" i="1"/>
  <c r="F15" i="1"/>
  <c r="C24" i="1" l="1"/>
  <c r="H4" i="1" s="1"/>
  <c r="B24" i="1"/>
  <c r="G13" i="1" s="1"/>
  <c r="G4" i="1" l="1"/>
  <c r="I4" i="1" s="1"/>
  <c r="H16" i="1"/>
  <c r="H8" i="1"/>
  <c r="G2" i="1"/>
  <c r="H17" i="1"/>
  <c r="G16" i="1"/>
  <c r="I16" i="1" s="1"/>
  <c r="G15" i="1"/>
  <c r="G14" i="1"/>
  <c r="G17" i="1"/>
  <c r="I17" i="1" s="1"/>
  <c r="G10" i="1"/>
  <c r="G5" i="1"/>
  <c r="I5" i="1" s="1"/>
  <c r="G21" i="1"/>
  <c r="G19" i="1"/>
  <c r="G9" i="1"/>
  <c r="G20" i="1"/>
  <c r="G18" i="1"/>
  <c r="G8" i="1"/>
  <c r="H20" i="1"/>
  <c r="H13" i="1"/>
  <c r="I13" i="1" s="1"/>
  <c r="H5" i="1"/>
  <c r="H11" i="1"/>
  <c r="H14" i="1"/>
  <c r="G11" i="1"/>
  <c r="H15" i="1"/>
  <c r="H2" i="1"/>
  <c r="G6" i="1"/>
  <c r="G7" i="1"/>
  <c r="I7" i="1" s="1"/>
  <c r="H18" i="1"/>
  <c r="H10" i="1"/>
  <c r="G3" i="1"/>
  <c r="I3" i="1" s="1"/>
  <c r="H19" i="1"/>
  <c r="H12" i="1"/>
  <c r="H6" i="1"/>
  <c r="H9" i="1"/>
  <c r="H21" i="1"/>
  <c r="G12" i="1"/>
  <c r="H7" i="1"/>
  <c r="H3" i="1"/>
  <c r="I11" i="1" l="1"/>
  <c r="I18" i="1"/>
  <c r="I14" i="1"/>
  <c r="I21" i="1"/>
  <c r="I8" i="1"/>
  <c r="I20" i="1"/>
  <c r="I10" i="1"/>
  <c r="I9" i="1"/>
  <c r="I19" i="1"/>
  <c r="I6" i="1"/>
  <c r="I15" i="1"/>
  <c r="I12" i="1"/>
  <c r="I2" i="1"/>
  <c r="I24" i="1" l="1"/>
</calcChain>
</file>

<file path=xl/sharedStrings.xml><?xml version="1.0" encoding="utf-8"?>
<sst xmlns="http://schemas.openxmlformats.org/spreadsheetml/2006/main" count="81" uniqueCount="37">
  <si>
    <t>i</t>
  </si>
  <si>
    <t>V(ýška)</t>
  </si>
  <si>
    <t>H(motnost)</t>
  </si>
  <si>
    <t>P(ohlaví)</t>
  </si>
  <si>
    <t>m</t>
  </si>
  <si>
    <t>s</t>
  </si>
  <si>
    <t>Vi-mV</t>
  </si>
  <si>
    <t>kontrola</t>
  </si>
  <si>
    <t>Hi-mH</t>
  </si>
  <si>
    <t>pokračování výpočtem z-skórů a následně korelací</t>
  </si>
  <si>
    <t>následně graf</t>
  </si>
  <si>
    <t>outlieři</t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</si>
  <si>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</si>
  <si>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</si>
  <si>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  <r>
      <rPr>
        <sz val="11"/>
        <color theme="1"/>
        <rFont val="Calibri"/>
        <family val="2"/>
        <charset val="238"/>
        <scheme val="minor"/>
      </rPr>
      <t xml:space="preserve"> x 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</si>
  <si>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rVH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</si>
  <si>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</si>
  <si>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Statistická významnost</t>
  </si>
  <si>
    <t>t</t>
  </si>
  <si>
    <t>df</t>
  </si>
  <si>
    <t>p-hodnota</t>
  </si>
  <si>
    <t>rVP</t>
  </si>
  <si>
    <t>ženy</t>
  </si>
  <si>
    <t>muži</t>
  </si>
  <si>
    <t>Dvouvýběrový t-test s rovností rozptylů</t>
  </si>
  <si>
    <t>Stř. hodnota</t>
  </si>
  <si>
    <t>Rozptyl</t>
  </si>
  <si>
    <t>Pozorování</t>
  </si>
  <si>
    <t>Společný rozptyl</t>
  </si>
  <si>
    <t>Hyp. rozdíl stř. hodnot</t>
  </si>
  <si>
    <t>Rozdíl</t>
  </si>
  <si>
    <t>t Stat</t>
  </si>
  <si>
    <t>P(T&lt;=t) (1)</t>
  </si>
  <si>
    <t>t krit (1)</t>
  </si>
  <si>
    <t>P(T&lt;=t) (2)</t>
  </si>
  <si>
    <t>t krit (2)</t>
  </si>
  <si>
    <t>Dvouvýběrový t-test s nerovností rozptylů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</si>
</sst>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List1!$B$2:$B$21</c:f>
              <c:numCache>
                <c:formatCode>General</c:formatCode>
                <c:ptCount val="20"/>
                <c:pt idx="0">
                  <c:v>172</c:v>
                </c:pt>
                <c:pt idx="1">
                  <c:v>170</c:v>
                </c:pt>
                <c:pt idx="2">
                  <c:v>149</c:v>
                </c:pt>
                <c:pt idx="3">
                  <c:v>176</c:v>
                </c:pt>
                <c:pt idx="4">
                  <c:v>185</c:v>
                </c:pt>
                <c:pt idx="5">
                  <c:v>162</c:v>
                </c:pt>
                <c:pt idx="6">
                  <c:v>182</c:v>
                </c:pt>
                <c:pt idx="7">
                  <c:v>190</c:v>
                </c:pt>
                <c:pt idx="8">
                  <c:v>154</c:v>
                </c:pt>
                <c:pt idx="9">
                  <c:v>167</c:v>
                </c:pt>
                <c:pt idx="10">
                  <c:v>204</c:v>
                </c:pt>
                <c:pt idx="11">
                  <c:v>155</c:v>
                </c:pt>
                <c:pt idx="12">
                  <c:v>174</c:v>
                </c:pt>
                <c:pt idx="13">
                  <c:v>185</c:v>
                </c:pt>
                <c:pt idx="14">
                  <c:v>169</c:v>
                </c:pt>
                <c:pt idx="15">
                  <c:v>173</c:v>
                </c:pt>
                <c:pt idx="16">
                  <c:v>189</c:v>
                </c:pt>
                <c:pt idx="17">
                  <c:v>154</c:v>
                </c:pt>
                <c:pt idx="18">
                  <c:v>176</c:v>
                </c:pt>
                <c:pt idx="19">
                  <c:v>168</c:v>
                </c:pt>
              </c:numCache>
            </c:numRef>
          </c:xVal>
          <c:yVal>
            <c:numRef>
              <c:f>List1!$C$2:$C$21</c:f>
              <c:numCache>
                <c:formatCode>General</c:formatCode>
                <c:ptCount val="20"/>
                <c:pt idx="0">
                  <c:v>85</c:v>
                </c:pt>
                <c:pt idx="1">
                  <c:v>59</c:v>
                </c:pt>
                <c:pt idx="2">
                  <c:v>86</c:v>
                </c:pt>
                <c:pt idx="3">
                  <c:v>79</c:v>
                </c:pt>
                <c:pt idx="4">
                  <c:v>86</c:v>
                </c:pt>
                <c:pt idx="5">
                  <c:v>57</c:v>
                </c:pt>
                <c:pt idx="6">
                  <c:v>73</c:v>
                </c:pt>
                <c:pt idx="7">
                  <c:v>96</c:v>
                </c:pt>
                <c:pt idx="8">
                  <c:v>55</c:v>
                </c:pt>
                <c:pt idx="9">
                  <c:v>63</c:v>
                </c:pt>
                <c:pt idx="10">
                  <c:v>93</c:v>
                </c:pt>
                <c:pt idx="11">
                  <c:v>52</c:v>
                </c:pt>
                <c:pt idx="12">
                  <c:v>80</c:v>
                </c:pt>
                <c:pt idx="13">
                  <c:v>110</c:v>
                </c:pt>
                <c:pt idx="14">
                  <c:v>70</c:v>
                </c:pt>
                <c:pt idx="15">
                  <c:v>65</c:v>
                </c:pt>
                <c:pt idx="16">
                  <c:v>74</c:v>
                </c:pt>
                <c:pt idx="17">
                  <c:v>60</c:v>
                </c:pt>
                <c:pt idx="18">
                  <c:v>68</c:v>
                </c:pt>
                <c:pt idx="19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9-4B71-B759-598AE6EBB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't-test'!$C$1</c:f>
              <c:strCache>
                <c:ptCount val="1"/>
                <c:pt idx="0">
                  <c:v>H(motnost)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't-test'!$B$2:$B$21</c:f>
              <c:numCache>
                <c:formatCode>General</c:formatCode>
                <c:ptCount val="20"/>
                <c:pt idx="0">
                  <c:v>170</c:v>
                </c:pt>
                <c:pt idx="1">
                  <c:v>149</c:v>
                </c:pt>
                <c:pt idx="2">
                  <c:v>162</c:v>
                </c:pt>
                <c:pt idx="3">
                  <c:v>154</c:v>
                </c:pt>
                <c:pt idx="4">
                  <c:v>204</c:v>
                </c:pt>
                <c:pt idx="5">
                  <c:v>185</c:v>
                </c:pt>
                <c:pt idx="6">
                  <c:v>173</c:v>
                </c:pt>
                <c:pt idx="7">
                  <c:v>189</c:v>
                </c:pt>
                <c:pt idx="8">
                  <c:v>154</c:v>
                </c:pt>
                <c:pt idx="9">
                  <c:v>168</c:v>
                </c:pt>
                <c:pt idx="10">
                  <c:v>172</c:v>
                </c:pt>
                <c:pt idx="11">
                  <c:v>176</c:v>
                </c:pt>
                <c:pt idx="12">
                  <c:v>185</c:v>
                </c:pt>
                <c:pt idx="13">
                  <c:v>182</c:v>
                </c:pt>
                <c:pt idx="14">
                  <c:v>190</c:v>
                </c:pt>
                <c:pt idx="15">
                  <c:v>167</c:v>
                </c:pt>
                <c:pt idx="16">
                  <c:v>155</c:v>
                </c:pt>
                <c:pt idx="17">
                  <c:v>174</c:v>
                </c:pt>
                <c:pt idx="18">
                  <c:v>169</c:v>
                </c:pt>
                <c:pt idx="19">
                  <c:v>176</c:v>
                </c:pt>
              </c:numCache>
            </c:numRef>
          </c:xVal>
          <c:yVal>
            <c:numRef>
              <c:f>'t-test'!$C$2:$C$21</c:f>
              <c:numCache>
                <c:formatCode>General</c:formatCode>
                <c:ptCount val="20"/>
                <c:pt idx="0">
                  <c:v>59</c:v>
                </c:pt>
                <c:pt idx="1">
                  <c:v>86</c:v>
                </c:pt>
                <c:pt idx="2">
                  <c:v>57</c:v>
                </c:pt>
                <c:pt idx="3">
                  <c:v>55</c:v>
                </c:pt>
                <c:pt idx="4">
                  <c:v>93</c:v>
                </c:pt>
                <c:pt idx="5">
                  <c:v>110</c:v>
                </c:pt>
                <c:pt idx="6">
                  <c:v>65</c:v>
                </c:pt>
                <c:pt idx="7">
                  <c:v>74</c:v>
                </c:pt>
                <c:pt idx="8">
                  <c:v>60</c:v>
                </c:pt>
                <c:pt idx="9">
                  <c:v>94</c:v>
                </c:pt>
                <c:pt idx="10">
                  <c:v>85</c:v>
                </c:pt>
                <c:pt idx="11">
                  <c:v>79</c:v>
                </c:pt>
                <c:pt idx="12">
                  <c:v>86</c:v>
                </c:pt>
                <c:pt idx="13">
                  <c:v>73</c:v>
                </c:pt>
                <c:pt idx="14">
                  <c:v>96</c:v>
                </c:pt>
                <c:pt idx="15">
                  <c:v>63</c:v>
                </c:pt>
                <c:pt idx="16">
                  <c:v>52</c:v>
                </c:pt>
                <c:pt idx="17">
                  <c:v>80</c:v>
                </c:pt>
                <c:pt idx="18">
                  <c:v>70</c:v>
                </c:pt>
                <c:pt idx="19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B1-4128-9759-92D05EA9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13391"/>
        <c:axId val="602102159"/>
      </c:scatterChart>
      <c:valAx>
        <c:axId val="602113391"/>
        <c:scaling>
          <c:orientation val="minMax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02159"/>
        <c:crosses val="autoZero"/>
        <c:crossBetween val="midCat"/>
      </c:valAx>
      <c:valAx>
        <c:axId val="602102159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2113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EBE345-4E64-48D9-83E3-7C6411B9F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243051</xdr:colOff>
      <xdr:row>3</xdr:row>
      <xdr:rowOff>19710</xdr:rowOff>
    </xdr:from>
    <xdr:to>
      <xdr:col>16</xdr:col>
      <xdr:colOff>538654</xdr:colOff>
      <xdr:row>17</xdr:row>
      <xdr:rowOff>95910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BC57443-A5BF-48A4-BC67-9CD490738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41EC-47C4-40F9-9D1F-5A33BECD1CE4}">
  <dimension ref="A1:R28"/>
  <sheetViews>
    <sheetView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16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16" x14ac:dyDescent="0.25">
      <c r="A2">
        <v>1</v>
      </c>
      <c r="B2">
        <v>172</v>
      </c>
      <c r="C2">
        <v>85</v>
      </c>
      <c r="D2">
        <v>1</v>
      </c>
      <c r="E2">
        <f>B2-B$23</f>
        <v>-0.69999999999998863</v>
      </c>
      <c r="F2">
        <f>C2-C$23</f>
        <v>9.75</v>
      </c>
      <c r="G2">
        <f>E2/B$24</f>
        <v>-5.0012088163177967E-2</v>
      </c>
      <c r="H2">
        <f>F2/C$24</f>
        <v>0.6140800566597685</v>
      </c>
      <c r="I2">
        <f>G2*H2</f>
        <v>-3.0711425932917664E-2</v>
      </c>
    </row>
    <row r="3" spans="1:16" x14ac:dyDescent="0.25">
      <c r="A3">
        <v>2</v>
      </c>
      <c r="B3">
        <v>170</v>
      </c>
      <c r="C3">
        <v>59</v>
      </c>
      <c r="D3">
        <v>0</v>
      </c>
      <c r="E3">
        <f>B3-B$23</f>
        <v>-2.6999999999999886</v>
      </c>
      <c r="F3">
        <f>C3-C$23</f>
        <v>-16.25</v>
      </c>
      <c r="G3">
        <f t="shared" ref="G3:H21" si="0">E3/B$24</f>
        <v>-0.19290376862940303</v>
      </c>
      <c r="H3">
        <f t="shared" si="0"/>
        <v>-1.0234667610996142</v>
      </c>
      <c r="I3">
        <f t="shared" ref="I3:I21" si="1">G3*H3</f>
        <v>0.19743059528304449</v>
      </c>
    </row>
    <row r="4" spans="1:16" x14ac:dyDescent="0.25">
      <c r="A4">
        <v>3</v>
      </c>
      <c r="B4">
        <v>149</v>
      </c>
      <c r="C4">
        <v>86</v>
      </c>
      <c r="D4">
        <v>0</v>
      </c>
      <c r="E4">
        <f t="shared" ref="E4:F21" si="2">B4-B$23</f>
        <v>-23.699999999999989</v>
      </c>
      <c r="F4">
        <f t="shared" si="2"/>
        <v>10.75</v>
      </c>
      <c r="G4">
        <f t="shared" si="0"/>
        <v>-1.6932664135247664</v>
      </c>
      <c r="H4">
        <f t="shared" si="0"/>
        <v>0.67706262657359095</v>
      </c>
      <c r="I4">
        <f t="shared" si="1"/>
        <v>-1.1464474054299225</v>
      </c>
      <c r="P4" t="s">
        <v>9</v>
      </c>
    </row>
    <row r="5" spans="1:16" x14ac:dyDescent="0.25">
      <c r="A5">
        <v>4</v>
      </c>
      <c r="B5">
        <v>176</v>
      </c>
      <c r="C5">
        <v>79</v>
      </c>
      <c r="D5">
        <v>1</v>
      </c>
      <c r="E5">
        <f t="shared" si="2"/>
        <v>3.3000000000000114</v>
      </c>
      <c r="F5">
        <f t="shared" si="2"/>
        <v>3.75</v>
      </c>
      <c r="G5">
        <f t="shared" si="0"/>
        <v>0.23577127276927221</v>
      </c>
      <c r="H5">
        <f t="shared" si="0"/>
        <v>0.23618463717683405</v>
      </c>
      <c r="I5">
        <f t="shared" si="1"/>
        <v>5.5685552515730929E-2</v>
      </c>
      <c r="P5" t="s">
        <v>10</v>
      </c>
    </row>
    <row r="6" spans="1:16" x14ac:dyDescent="0.25">
      <c r="A6">
        <v>5</v>
      </c>
      <c r="B6">
        <v>185</v>
      </c>
      <c r="C6">
        <v>86</v>
      </c>
      <c r="D6">
        <v>1</v>
      </c>
      <c r="E6">
        <f t="shared" si="2"/>
        <v>12.300000000000011</v>
      </c>
      <c r="F6">
        <f t="shared" si="2"/>
        <v>10.75</v>
      </c>
      <c r="G6">
        <f t="shared" si="0"/>
        <v>0.87878383486728506</v>
      </c>
      <c r="H6">
        <f t="shared" si="0"/>
        <v>0.67706262657359095</v>
      </c>
      <c r="I6">
        <f t="shared" si="1"/>
        <v>0.59499169142565689</v>
      </c>
      <c r="P6" t="s">
        <v>11</v>
      </c>
    </row>
    <row r="7" spans="1:16" x14ac:dyDescent="0.25">
      <c r="A7">
        <v>6</v>
      </c>
      <c r="B7">
        <v>162</v>
      </c>
      <c r="C7">
        <v>57</v>
      </c>
      <c r="D7">
        <v>0</v>
      </c>
      <c r="E7">
        <f t="shared" si="2"/>
        <v>-10.699999999999989</v>
      </c>
      <c r="F7">
        <f t="shared" si="2"/>
        <v>-18.25</v>
      </c>
      <c r="G7">
        <f t="shared" si="0"/>
        <v>-0.76447049049430338</v>
      </c>
      <c r="H7">
        <f t="shared" si="0"/>
        <v>-1.1494319009272591</v>
      </c>
      <c r="I7">
        <f t="shared" si="1"/>
        <v>0.87870676909166134</v>
      </c>
    </row>
    <row r="8" spans="1:16" x14ac:dyDescent="0.25">
      <c r="A8">
        <v>7</v>
      </c>
      <c r="B8">
        <v>182</v>
      </c>
      <c r="C8">
        <v>73</v>
      </c>
      <c r="D8">
        <v>1</v>
      </c>
      <c r="E8">
        <f t="shared" si="2"/>
        <v>9.3000000000000114</v>
      </c>
      <c r="F8">
        <f t="shared" si="2"/>
        <v>-2.25</v>
      </c>
      <c r="G8">
        <f t="shared" si="0"/>
        <v>0.66444631416794742</v>
      </c>
      <c r="H8">
        <f t="shared" si="0"/>
        <v>-0.14171078230610043</v>
      </c>
      <c r="I8">
        <f t="shared" si="1"/>
        <v>-9.4159206981144813E-2</v>
      </c>
    </row>
    <row r="9" spans="1:16" x14ac:dyDescent="0.25">
      <c r="A9">
        <v>8</v>
      </c>
      <c r="B9">
        <v>190</v>
      </c>
      <c r="C9">
        <v>96</v>
      </c>
      <c r="D9">
        <v>1</v>
      </c>
      <c r="E9">
        <f t="shared" si="2"/>
        <v>17.300000000000011</v>
      </c>
      <c r="F9">
        <f t="shared" si="2"/>
        <v>20.75</v>
      </c>
      <c r="G9">
        <f t="shared" si="0"/>
        <v>1.2360130360328478</v>
      </c>
      <c r="H9">
        <f t="shared" si="0"/>
        <v>1.3068883257118151</v>
      </c>
      <c r="I9">
        <f t="shared" si="1"/>
        <v>1.615331007218946</v>
      </c>
    </row>
    <row r="10" spans="1:16" x14ac:dyDescent="0.25">
      <c r="A10">
        <v>9</v>
      </c>
      <c r="B10">
        <v>154</v>
      </c>
      <c r="C10">
        <v>55</v>
      </c>
      <c r="D10">
        <v>0</v>
      </c>
      <c r="E10">
        <f t="shared" si="2"/>
        <v>-18.699999999999989</v>
      </c>
      <c r="F10">
        <f t="shared" si="2"/>
        <v>-20.25</v>
      </c>
      <c r="G10">
        <f t="shared" si="0"/>
        <v>-1.3360372123592037</v>
      </c>
      <c r="H10">
        <f t="shared" si="0"/>
        <v>-1.2753970407549038</v>
      </c>
      <c r="I10">
        <f t="shared" si="1"/>
        <v>1.7039779069813594</v>
      </c>
    </row>
    <row r="11" spans="1:16" x14ac:dyDescent="0.25">
      <c r="A11">
        <v>10</v>
      </c>
      <c r="B11">
        <v>167</v>
      </c>
      <c r="C11">
        <v>63</v>
      </c>
      <c r="D11">
        <v>1</v>
      </c>
      <c r="E11">
        <f t="shared" si="2"/>
        <v>-5.6999999999999886</v>
      </c>
      <c r="F11">
        <f t="shared" si="2"/>
        <v>-12.25</v>
      </c>
      <c r="G11">
        <f t="shared" si="0"/>
        <v>-0.40724128932874065</v>
      </c>
      <c r="H11">
        <f t="shared" si="0"/>
        <v>-0.77153648144432452</v>
      </c>
      <c r="I11">
        <f t="shared" si="1"/>
        <v>0.31420151146754671</v>
      </c>
    </row>
    <row r="12" spans="1:16" x14ac:dyDescent="0.25">
      <c r="A12">
        <v>11</v>
      </c>
      <c r="B12">
        <v>204</v>
      </c>
      <c r="C12">
        <v>93</v>
      </c>
      <c r="D12">
        <v>0</v>
      </c>
      <c r="E12">
        <f t="shared" si="2"/>
        <v>31.300000000000011</v>
      </c>
      <c r="F12">
        <f t="shared" si="2"/>
        <v>17.75</v>
      </c>
      <c r="G12">
        <f t="shared" si="0"/>
        <v>2.2362547992964235</v>
      </c>
      <c r="H12">
        <f t="shared" si="0"/>
        <v>1.1179406159703478</v>
      </c>
      <c r="I12">
        <f t="shared" si="1"/>
        <v>2.5000000677920902</v>
      </c>
    </row>
    <row r="13" spans="1:16" x14ac:dyDescent="0.25">
      <c r="A13">
        <v>12</v>
      </c>
      <c r="B13">
        <v>155</v>
      </c>
      <c r="C13">
        <v>52</v>
      </c>
      <c r="D13">
        <v>1</v>
      </c>
      <c r="E13">
        <f t="shared" si="2"/>
        <v>-17.699999999999989</v>
      </c>
      <c r="F13">
        <f t="shared" si="2"/>
        <v>-23.25</v>
      </c>
      <c r="G13">
        <f t="shared" si="0"/>
        <v>-1.2645913721260911</v>
      </c>
      <c r="H13">
        <f t="shared" si="0"/>
        <v>-1.4643447504963711</v>
      </c>
      <c r="I13">
        <f t="shared" si="1"/>
        <v>1.8517977372958445</v>
      </c>
    </row>
    <row r="14" spans="1:16" x14ac:dyDescent="0.25">
      <c r="A14">
        <v>13</v>
      </c>
      <c r="B14">
        <v>174</v>
      </c>
      <c r="C14">
        <v>80</v>
      </c>
      <c r="D14">
        <v>1</v>
      </c>
      <c r="E14">
        <f t="shared" si="2"/>
        <v>1.3000000000000114</v>
      </c>
      <c r="F14">
        <f t="shared" si="2"/>
        <v>4.75</v>
      </c>
      <c r="G14">
        <f t="shared" si="0"/>
        <v>9.2879592303047112E-2</v>
      </c>
      <c r="H14">
        <f t="shared" si="0"/>
        <v>0.29916720709065647</v>
      </c>
      <c r="I14">
        <f t="shared" si="1"/>
        <v>2.7786528225021437E-2</v>
      </c>
    </row>
    <row r="15" spans="1:16" x14ac:dyDescent="0.25">
      <c r="A15">
        <v>14</v>
      </c>
      <c r="B15">
        <v>185</v>
      </c>
      <c r="C15">
        <v>110</v>
      </c>
      <c r="D15">
        <v>0</v>
      </c>
      <c r="E15">
        <f t="shared" si="2"/>
        <v>12.300000000000011</v>
      </c>
      <c r="F15">
        <f t="shared" si="2"/>
        <v>34.75</v>
      </c>
      <c r="G15">
        <f t="shared" si="0"/>
        <v>0.87878383486728506</v>
      </c>
      <c r="H15">
        <f t="shared" si="0"/>
        <v>2.188644304505329</v>
      </c>
      <c r="I15">
        <f t="shared" si="1"/>
        <v>1.9233452350736351</v>
      </c>
    </row>
    <row r="16" spans="1:16" x14ac:dyDescent="0.25">
      <c r="A16">
        <v>15</v>
      </c>
      <c r="B16">
        <v>169</v>
      </c>
      <c r="C16">
        <v>70</v>
      </c>
      <c r="D16">
        <v>1</v>
      </c>
      <c r="E16">
        <f t="shared" si="2"/>
        <v>-3.6999999999999886</v>
      </c>
      <c r="F16">
        <f t="shared" si="2"/>
        <v>-5.25</v>
      </c>
      <c r="G16">
        <f t="shared" si="0"/>
        <v>-0.26434960886251557</v>
      </c>
      <c r="H16">
        <f t="shared" si="0"/>
        <v>-0.33065849204756764</v>
      </c>
      <c r="I16">
        <f t="shared" si="1"/>
        <v>8.7409443039843729E-2</v>
      </c>
    </row>
    <row r="17" spans="1:18" x14ac:dyDescent="0.25">
      <c r="A17">
        <v>16</v>
      </c>
      <c r="B17">
        <v>173</v>
      </c>
      <c r="C17">
        <v>65</v>
      </c>
      <c r="D17">
        <v>0</v>
      </c>
      <c r="E17">
        <f t="shared" si="2"/>
        <v>0.30000000000001137</v>
      </c>
      <c r="F17">
        <f t="shared" si="2"/>
        <v>-10.25</v>
      </c>
      <c r="G17">
        <f t="shared" si="0"/>
        <v>2.1433752069934576E-2</v>
      </c>
      <c r="H17">
        <f t="shared" si="0"/>
        <v>-0.64557134161667973</v>
      </c>
      <c r="I17">
        <f t="shared" si="1"/>
        <v>-1.3837016079666951E-2</v>
      </c>
    </row>
    <row r="18" spans="1:18" x14ac:dyDescent="0.25">
      <c r="A18">
        <v>17</v>
      </c>
      <c r="B18">
        <v>189</v>
      </c>
      <c r="C18">
        <v>74</v>
      </c>
      <c r="D18">
        <v>0</v>
      </c>
      <c r="E18">
        <f t="shared" si="2"/>
        <v>16.300000000000011</v>
      </c>
      <c r="F18">
        <f t="shared" si="2"/>
        <v>-1.25</v>
      </c>
      <c r="G18">
        <f t="shared" si="0"/>
        <v>1.1645671957997352</v>
      </c>
      <c r="H18">
        <f t="shared" si="0"/>
        <v>-7.8728212392278007E-2</v>
      </c>
      <c r="I18">
        <f t="shared" si="1"/>
        <v>-9.168429353600116E-2</v>
      </c>
    </row>
    <row r="19" spans="1:18" ht="15.75" thickBot="1" x14ac:dyDescent="0.3">
      <c r="A19">
        <v>18</v>
      </c>
      <c r="B19">
        <v>154</v>
      </c>
      <c r="C19">
        <v>60</v>
      </c>
      <c r="D19">
        <v>0</v>
      </c>
      <c r="E19">
        <f t="shared" si="2"/>
        <v>-18.699999999999989</v>
      </c>
      <c r="F19">
        <f t="shared" si="2"/>
        <v>-15.25</v>
      </c>
      <c r="G19">
        <f t="shared" si="0"/>
        <v>-1.3360372123592037</v>
      </c>
      <c r="H19">
        <f t="shared" si="0"/>
        <v>-0.96048419118579176</v>
      </c>
      <c r="I19">
        <f t="shared" si="1"/>
        <v>1.2832426213069497</v>
      </c>
    </row>
    <row r="20" spans="1:18" x14ac:dyDescent="0.25">
      <c r="A20">
        <v>19</v>
      </c>
      <c r="B20">
        <v>176</v>
      </c>
      <c r="C20">
        <v>68</v>
      </c>
      <c r="D20">
        <v>1</v>
      </c>
      <c r="E20">
        <f t="shared" si="2"/>
        <v>3.3000000000000114</v>
      </c>
      <c r="F20">
        <f t="shared" si="2"/>
        <v>-7.25</v>
      </c>
      <c r="G20">
        <f t="shared" si="0"/>
        <v>0.23577127276927221</v>
      </c>
      <c r="H20">
        <f t="shared" si="0"/>
        <v>-0.45662363187521249</v>
      </c>
      <c r="I20">
        <f t="shared" si="1"/>
        <v>-0.10765873486374646</v>
      </c>
      <c r="M20" t="s">
        <v>17</v>
      </c>
      <c r="P20" s="3"/>
      <c r="Q20" s="3" t="s">
        <v>1</v>
      </c>
      <c r="R20" s="3" t="s">
        <v>2</v>
      </c>
    </row>
    <row r="21" spans="1:18" x14ac:dyDescent="0.25">
      <c r="A21">
        <v>20</v>
      </c>
      <c r="B21">
        <v>168</v>
      </c>
      <c r="C21">
        <v>94</v>
      </c>
      <c r="D21">
        <v>0</v>
      </c>
      <c r="E21">
        <f t="shared" si="2"/>
        <v>-4.6999999999999886</v>
      </c>
      <c r="F21">
        <f t="shared" si="2"/>
        <v>18.75</v>
      </c>
      <c r="G21">
        <f t="shared" si="0"/>
        <v>-0.33579544909562814</v>
      </c>
      <c r="H21">
        <f t="shared" si="0"/>
        <v>1.1809231858841702</v>
      </c>
      <c r="I21">
        <f t="shared" si="1"/>
        <v>-0.3965486315514149</v>
      </c>
      <c r="M21" t="s">
        <v>18</v>
      </c>
      <c r="N21">
        <f>J24*SQRT(20-2)/SQRT(1-K24)</f>
        <v>3.0761148356415129</v>
      </c>
      <c r="P21" s="1" t="s">
        <v>1</v>
      </c>
      <c r="Q21" s="1">
        <v>1</v>
      </c>
      <c r="R21" s="1"/>
    </row>
    <row r="22" spans="1:18" ht="15.75" thickBot="1" x14ac:dyDescent="0.3">
      <c r="M22" t="s">
        <v>19</v>
      </c>
      <c r="N22">
        <f>20-2</f>
        <v>18</v>
      </c>
      <c r="P22" s="2" t="s">
        <v>2</v>
      </c>
      <c r="Q22" s="2">
        <v>0.5869926290706583</v>
      </c>
      <c r="R22" s="2">
        <v>1</v>
      </c>
    </row>
    <row r="23" spans="1:1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6.5105264949060822E-3</v>
      </c>
    </row>
    <row r="24" spans="1:1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15</v>
      </c>
      <c r="I24">
        <f>(1/(COUNT(I2:I21)-1))*SUM(I2:I21)</f>
        <v>0.58699262907065886</v>
      </c>
      <c r="J24">
        <f>PEARSON(B2:B21,C2:C21)</f>
        <v>0.5869926290706583</v>
      </c>
      <c r="K24">
        <f>J24*J24</f>
        <v>0.34456034658328344</v>
      </c>
    </row>
    <row r="26" spans="1:18" x14ac:dyDescent="0.25">
      <c r="B26" t="s">
        <v>7</v>
      </c>
    </row>
    <row r="27" spans="1:1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1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CF1F-6053-4EE4-AB5D-0748495D56BA}">
  <dimension ref="A1:AB28"/>
  <sheetViews>
    <sheetView tabSelected="1" zoomScale="145" zoomScaleNormal="14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AA16" sqref="AA16"/>
    </sheetView>
  </sheetViews>
  <sheetFormatPr defaultRowHeight="15" x14ac:dyDescent="0.25"/>
  <cols>
    <col min="1" max="1" width="3.140625" bestFit="1" customWidth="1"/>
    <col min="2" max="2" width="7.5703125" bestFit="1" customWidth="1"/>
    <col min="3" max="3" width="11.140625" bestFit="1" customWidth="1"/>
  </cols>
  <sheetData>
    <row r="1" spans="1:28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8</v>
      </c>
      <c r="G1" t="s">
        <v>12</v>
      </c>
      <c r="H1" t="s">
        <v>13</v>
      </c>
      <c r="I1" t="s">
        <v>14</v>
      </c>
    </row>
    <row r="2" spans="1:28" x14ac:dyDescent="0.25">
      <c r="A2">
        <v>2</v>
      </c>
      <c r="B2">
        <v>170</v>
      </c>
      <c r="C2">
        <v>59</v>
      </c>
      <c r="D2">
        <v>0</v>
      </c>
      <c r="E2">
        <f>B2-B$23</f>
        <v>-2.6999999999999886</v>
      </c>
      <c r="F2">
        <f>C2-C$23</f>
        <v>-16.25</v>
      </c>
      <c r="G2">
        <f>E2/B$24</f>
        <v>-0.19290376862940303</v>
      </c>
      <c r="H2">
        <f>F2/C$24</f>
        <v>-1.0234667610996142</v>
      </c>
      <c r="I2">
        <f>G2*H2</f>
        <v>0.19743059528304449</v>
      </c>
    </row>
    <row r="3" spans="1:28" x14ac:dyDescent="0.25">
      <c r="A3">
        <v>3</v>
      </c>
      <c r="B3">
        <v>149</v>
      </c>
      <c r="C3">
        <v>86</v>
      </c>
      <c r="D3">
        <v>0</v>
      </c>
      <c r="E3">
        <f>B3-B$23</f>
        <v>-23.699999999999989</v>
      </c>
      <c r="F3">
        <f>C3-C$23</f>
        <v>10.75</v>
      </c>
      <c r="G3">
        <f>E3/B$24</f>
        <v>-1.6932664135247664</v>
      </c>
      <c r="H3">
        <f>F3/C$24</f>
        <v>0.67706262657359095</v>
      </c>
      <c r="I3">
        <f>G3*H3</f>
        <v>-1.1464474054299225</v>
      </c>
    </row>
    <row r="4" spans="1:28" x14ac:dyDescent="0.25">
      <c r="A4">
        <v>6</v>
      </c>
      <c r="B4">
        <v>162</v>
      </c>
      <c r="C4">
        <v>57</v>
      </c>
      <c r="D4">
        <v>0</v>
      </c>
      <c r="E4">
        <f>B4-B$23</f>
        <v>-10.699999999999989</v>
      </c>
      <c r="F4">
        <f>C4-C$23</f>
        <v>-18.25</v>
      </c>
      <c r="G4">
        <f>E4/B$24</f>
        <v>-0.76447049049430338</v>
      </c>
      <c r="H4">
        <f>F4/C$24</f>
        <v>-1.1494319009272591</v>
      </c>
      <c r="I4">
        <f>G4*H4</f>
        <v>0.87870676909166134</v>
      </c>
      <c r="P4" t="s">
        <v>9</v>
      </c>
    </row>
    <row r="5" spans="1:28" x14ac:dyDescent="0.25">
      <c r="A5">
        <v>9</v>
      </c>
      <c r="B5">
        <v>154</v>
      </c>
      <c r="C5">
        <v>55</v>
      </c>
      <c r="D5">
        <v>0</v>
      </c>
      <c r="E5">
        <f>B5-B$23</f>
        <v>-18.699999999999989</v>
      </c>
      <c r="F5">
        <f>C5-C$23</f>
        <v>-20.25</v>
      </c>
      <c r="G5">
        <f>E5/B$24</f>
        <v>-1.3360372123592037</v>
      </c>
      <c r="H5">
        <f>F5/C$24</f>
        <v>-1.2753970407549038</v>
      </c>
      <c r="I5">
        <f>G5*H5</f>
        <v>1.7039779069813594</v>
      </c>
      <c r="P5" t="s">
        <v>10</v>
      </c>
      <c r="S5" t="s">
        <v>22</v>
      </c>
      <c r="T5" t="s">
        <v>23</v>
      </c>
      <c r="V5" t="s">
        <v>24</v>
      </c>
      <c r="Z5" t="s">
        <v>36</v>
      </c>
    </row>
    <row r="6" spans="1:28" ht="15.75" thickBot="1" x14ac:dyDescent="0.3">
      <c r="A6">
        <v>11</v>
      </c>
      <c r="B6">
        <v>204</v>
      </c>
      <c r="C6">
        <v>93</v>
      </c>
      <c r="D6">
        <v>0</v>
      </c>
      <c r="E6">
        <f>B6-B$23</f>
        <v>31.300000000000011</v>
      </c>
      <c r="F6">
        <f>C6-C$23</f>
        <v>17.75</v>
      </c>
      <c r="G6">
        <f>E6/B$24</f>
        <v>2.2362547992964235</v>
      </c>
      <c r="H6">
        <f>F6/C$24</f>
        <v>1.1179406159703478</v>
      </c>
      <c r="I6">
        <f>G6*H6</f>
        <v>2.5000000677920902</v>
      </c>
      <c r="P6" t="s">
        <v>11</v>
      </c>
      <c r="S6">
        <v>170</v>
      </c>
      <c r="T6">
        <v>172</v>
      </c>
    </row>
    <row r="7" spans="1:28" x14ac:dyDescent="0.25">
      <c r="A7">
        <v>14</v>
      </c>
      <c r="B7">
        <v>185</v>
      </c>
      <c r="C7">
        <v>110</v>
      </c>
      <c r="D7">
        <v>0</v>
      </c>
      <c r="E7">
        <f>B7-B$23</f>
        <v>12.300000000000011</v>
      </c>
      <c r="F7">
        <f>C7-C$23</f>
        <v>34.75</v>
      </c>
      <c r="G7">
        <f>E7/B$24</f>
        <v>0.87878383486728506</v>
      </c>
      <c r="H7">
        <f>F7/C$24</f>
        <v>2.188644304505329</v>
      </c>
      <c r="I7">
        <f>G7*H7</f>
        <v>1.9233452350736351</v>
      </c>
      <c r="S7">
        <v>149</v>
      </c>
      <c r="T7">
        <v>176</v>
      </c>
      <c r="V7" s="3"/>
      <c r="W7" s="3" t="s">
        <v>22</v>
      </c>
      <c r="X7" s="3" t="s">
        <v>23</v>
      </c>
      <c r="Z7" s="3"/>
      <c r="AA7" s="3" t="s">
        <v>22</v>
      </c>
      <c r="AB7" s="3" t="s">
        <v>23</v>
      </c>
    </row>
    <row r="8" spans="1:28" x14ac:dyDescent="0.25">
      <c r="A8">
        <v>16</v>
      </c>
      <c r="B8">
        <v>173</v>
      </c>
      <c r="C8">
        <v>65</v>
      </c>
      <c r="D8">
        <v>0</v>
      </c>
      <c r="E8">
        <f>B8-B$23</f>
        <v>0.30000000000001137</v>
      </c>
      <c r="F8">
        <f>C8-C$23</f>
        <v>-10.25</v>
      </c>
      <c r="G8">
        <f>E8/B$24</f>
        <v>2.1433752069934576E-2</v>
      </c>
      <c r="H8">
        <f>F8/C$24</f>
        <v>-0.64557134161667973</v>
      </c>
      <c r="I8">
        <f>G8*H8</f>
        <v>-1.3837016079666951E-2</v>
      </c>
      <c r="S8">
        <v>162</v>
      </c>
      <c r="T8">
        <v>185</v>
      </c>
      <c r="V8" s="1" t="s">
        <v>25</v>
      </c>
      <c r="W8" s="1">
        <v>170.8</v>
      </c>
      <c r="X8" s="1">
        <v>174.6</v>
      </c>
      <c r="Z8" s="1" t="s">
        <v>25</v>
      </c>
      <c r="AA8" s="1">
        <v>170.8</v>
      </c>
      <c r="AB8" s="1">
        <v>174.6</v>
      </c>
    </row>
    <row r="9" spans="1:28" x14ac:dyDescent="0.25">
      <c r="A9">
        <v>17</v>
      </c>
      <c r="B9">
        <v>189</v>
      </c>
      <c r="C9">
        <v>74</v>
      </c>
      <c r="D9">
        <v>0</v>
      </c>
      <c r="E9">
        <f>B9-B$23</f>
        <v>16.300000000000011</v>
      </c>
      <c r="F9">
        <f>C9-C$23</f>
        <v>-1.25</v>
      </c>
      <c r="G9">
        <f>E9/B$24</f>
        <v>1.1645671957997352</v>
      </c>
      <c r="H9">
        <f>F9/C$24</f>
        <v>-7.8728212392278007E-2</v>
      </c>
      <c r="I9">
        <f>G9*H9</f>
        <v>-9.168429353600116E-2</v>
      </c>
      <c r="S9">
        <v>154</v>
      </c>
      <c r="T9">
        <v>182</v>
      </c>
      <c r="V9" s="1" t="s">
        <v>26</v>
      </c>
      <c r="W9" s="1">
        <v>307.28888888888895</v>
      </c>
      <c r="X9" s="1">
        <v>98.266666666666666</v>
      </c>
      <c r="Z9" s="1" t="s">
        <v>26</v>
      </c>
      <c r="AA9" s="1">
        <v>307.28888888888895</v>
      </c>
      <c r="AB9" s="1">
        <v>98.266666666666666</v>
      </c>
    </row>
    <row r="10" spans="1:28" x14ac:dyDescent="0.25">
      <c r="A10">
        <v>18</v>
      </c>
      <c r="B10">
        <v>154</v>
      </c>
      <c r="C10">
        <v>60</v>
      </c>
      <c r="D10">
        <v>0</v>
      </c>
      <c r="E10">
        <f>B10-B$23</f>
        <v>-18.699999999999989</v>
      </c>
      <c r="F10">
        <f>C10-C$23</f>
        <v>-15.25</v>
      </c>
      <c r="G10">
        <f>E10/B$24</f>
        <v>-1.3360372123592037</v>
      </c>
      <c r="H10">
        <f>F10/C$24</f>
        <v>-0.96048419118579176</v>
      </c>
      <c r="I10">
        <f>G10*H10</f>
        <v>1.2832426213069497</v>
      </c>
      <c r="S10">
        <v>204</v>
      </c>
      <c r="T10">
        <v>190</v>
      </c>
      <c r="V10" s="1" t="s">
        <v>27</v>
      </c>
      <c r="W10" s="1">
        <v>10</v>
      </c>
      <c r="X10" s="1">
        <v>10</v>
      </c>
      <c r="Z10" s="1" t="s">
        <v>27</v>
      </c>
      <c r="AA10" s="1">
        <v>10</v>
      </c>
      <c r="AB10" s="1">
        <v>10</v>
      </c>
    </row>
    <row r="11" spans="1:28" x14ac:dyDescent="0.25">
      <c r="A11">
        <v>20</v>
      </c>
      <c r="B11">
        <v>168</v>
      </c>
      <c r="C11">
        <v>94</v>
      </c>
      <c r="D11">
        <v>0</v>
      </c>
      <c r="E11">
        <f>B11-B$23</f>
        <v>-4.6999999999999886</v>
      </c>
      <c r="F11">
        <f>C11-C$23</f>
        <v>18.75</v>
      </c>
      <c r="G11">
        <f>E11/B$24</f>
        <v>-0.33579544909562814</v>
      </c>
      <c r="H11">
        <f>F11/C$24</f>
        <v>1.1809231858841702</v>
      </c>
      <c r="I11">
        <f>G11*H11</f>
        <v>-0.3965486315514149</v>
      </c>
      <c r="S11">
        <v>185</v>
      </c>
      <c r="T11">
        <v>167</v>
      </c>
      <c r="V11" s="1" t="s">
        <v>28</v>
      </c>
      <c r="W11" s="1">
        <v>202.7777777777778</v>
      </c>
      <c r="X11" s="1"/>
      <c r="Z11" s="1" t="s">
        <v>29</v>
      </c>
      <c r="AA11" s="1">
        <v>0</v>
      </c>
      <c r="AB11" s="1"/>
    </row>
    <row r="12" spans="1:28" x14ac:dyDescent="0.25">
      <c r="A12">
        <v>1</v>
      </c>
      <c r="B12">
        <v>172</v>
      </c>
      <c r="C12">
        <v>85</v>
      </c>
      <c r="D12">
        <v>1</v>
      </c>
      <c r="E12">
        <f>B12-B$23</f>
        <v>-0.69999999999998863</v>
      </c>
      <c r="F12">
        <f>C12-C$23</f>
        <v>9.75</v>
      </c>
      <c r="G12">
        <f>E12/B$24</f>
        <v>-5.0012088163177967E-2</v>
      </c>
      <c r="H12">
        <f>F12/C$24</f>
        <v>0.6140800566597685</v>
      </c>
      <c r="I12">
        <f>G12*H12</f>
        <v>-3.0711425932917664E-2</v>
      </c>
      <c r="S12">
        <v>173</v>
      </c>
      <c r="T12">
        <v>155</v>
      </c>
      <c r="V12" s="1" t="s">
        <v>29</v>
      </c>
      <c r="W12" s="1">
        <v>0</v>
      </c>
      <c r="X12" s="1"/>
      <c r="Z12" s="1" t="s">
        <v>30</v>
      </c>
      <c r="AA12" s="1">
        <v>14</v>
      </c>
      <c r="AB12" s="1"/>
    </row>
    <row r="13" spans="1:28" x14ac:dyDescent="0.25">
      <c r="A13">
        <v>4</v>
      </c>
      <c r="B13">
        <v>176</v>
      </c>
      <c r="C13">
        <v>79</v>
      </c>
      <c r="D13">
        <v>1</v>
      </c>
      <c r="E13">
        <f>B13-B$23</f>
        <v>3.3000000000000114</v>
      </c>
      <c r="F13">
        <f>C13-C$23</f>
        <v>3.75</v>
      </c>
      <c r="G13">
        <f>E13/B$24</f>
        <v>0.23577127276927221</v>
      </c>
      <c r="H13">
        <f>F13/C$24</f>
        <v>0.23618463717683405</v>
      </c>
      <c r="I13">
        <f>G13*H13</f>
        <v>5.5685552515730929E-2</v>
      </c>
      <c r="S13">
        <v>189</v>
      </c>
      <c r="T13">
        <v>174</v>
      </c>
      <c r="V13" s="1" t="s">
        <v>30</v>
      </c>
      <c r="W13" s="1">
        <v>18</v>
      </c>
      <c r="X13" s="1"/>
      <c r="Z13" s="1" t="s">
        <v>31</v>
      </c>
      <c r="AA13" s="1">
        <v>-0.59670327175284088</v>
      </c>
      <c r="AB13" s="1"/>
    </row>
    <row r="14" spans="1:28" x14ac:dyDescent="0.25">
      <c r="A14">
        <v>5</v>
      </c>
      <c r="B14">
        <v>185</v>
      </c>
      <c r="C14">
        <v>86</v>
      </c>
      <c r="D14">
        <v>1</v>
      </c>
      <c r="E14">
        <f>B14-B$23</f>
        <v>12.300000000000011</v>
      </c>
      <c r="F14">
        <f>C14-C$23</f>
        <v>10.75</v>
      </c>
      <c r="G14">
        <f>E14/B$24</f>
        <v>0.87878383486728506</v>
      </c>
      <c r="H14">
        <f>F14/C$24</f>
        <v>0.67706262657359095</v>
      </c>
      <c r="I14">
        <f>G14*H14</f>
        <v>0.59499169142565689</v>
      </c>
      <c r="S14">
        <v>154</v>
      </c>
      <c r="T14">
        <v>169</v>
      </c>
      <c r="V14" s="1" t="s">
        <v>31</v>
      </c>
      <c r="W14" s="1">
        <v>-0.59670327175284088</v>
      </c>
      <c r="X14" s="1"/>
      <c r="Z14" s="1" t="s">
        <v>32</v>
      </c>
      <c r="AA14" s="1">
        <v>0.28011583373959437</v>
      </c>
      <c r="AB14" s="1"/>
    </row>
    <row r="15" spans="1:28" x14ac:dyDescent="0.25">
      <c r="A15">
        <v>7</v>
      </c>
      <c r="B15">
        <v>182</v>
      </c>
      <c r="C15">
        <v>73</v>
      </c>
      <c r="D15">
        <v>1</v>
      </c>
      <c r="E15">
        <f>B15-B$23</f>
        <v>9.3000000000000114</v>
      </c>
      <c r="F15">
        <f>C15-C$23</f>
        <v>-2.25</v>
      </c>
      <c r="G15">
        <f>E15/B$24</f>
        <v>0.66444631416794742</v>
      </c>
      <c r="H15">
        <f>F15/C$24</f>
        <v>-0.14171078230610043</v>
      </c>
      <c r="I15">
        <f>G15*H15</f>
        <v>-9.4159206981144813E-2</v>
      </c>
      <c r="S15">
        <v>168</v>
      </c>
      <c r="T15">
        <v>176</v>
      </c>
      <c r="V15" s="1" t="s">
        <v>32</v>
      </c>
      <c r="W15" s="1">
        <v>0.27906832178903734</v>
      </c>
      <c r="X15" s="1"/>
      <c r="Z15" s="1" t="s">
        <v>33</v>
      </c>
      <c r="AA15" s="1">
        <v>1.7613101357748921</v>
      </c>
      <c r="AB15" s="1"/>
    </row>
    <row r="16" spans="1:28" x14ac:dyDescent="0.25">
      <c r="A16">
        <v>8</v>
      </c>
      <c r="B16">
        <v>190</v>
      </c>
      <c r="C16">
        <v>96</v>
      </c>
      <c r="D16">
        <v>1</v>
      </c>
      <c r="E16">
        <f>B16-B$23</f>
        <v>17.300000000000011</v>
      </c>
      <c r="F16">
        <f>C16-C$23</f>
        <v>20.75</v>
      </c>
      <c r="G16">
        <f>E16/B$24</f>
        <v>1.2360130360328478</v>
      </c>
      <c r="H16">
        <f>F16/C$24</f>
        <v>1.3068883257118151</v>
      </c>
      <c r="I16">
        <f>G16*H16</f>
        <v>1.615331007218946</v>
      </c>
      <c r="V16" s="1" t="s">
        <v>33</v>
      </c>
      <c r="W16" s="1">
        <v>1.7340636066175394</v>
      </c>
      <c r="X16" s="1"/>
      <c r="Z16" s="1" t="s">
        <v>34</v>
      </c>
      <c r="AA16" s="1">
        <v>0.56023166747918873</v>
      </c>
      <c r="AB16" s="1"/>
    </row>
    <row r="17" spans="1:28" ht="15.75" thickBot="1" x14ac:dyDescent="0.3">
      <c r="A17">
        <v>10</v>
      </c>
      <c r="B17">
        <v>167</v>
      </c>
      <c r="C17">
        <v>63</v>
      </c>
      <c r="D17">
        <v>1</v>
      </c>
      <c r="E17">
        <f>B17-B$23</f>
        <v>-5.6999999999999886</v>
      </c>
      <c r="F17">
        <f>C17-C$23</f>
        <v>-12.25</v>
      </c>
      <c r="G17">
        <f>E17/B$24</f>
        <v>-0.40724128932874065</v>
      </c>
      <c r="H17">
        <f>F17/C$24</f>
        <v>-0.77153648144432452</v>
      </c>
      <c r="I17">
        <f>G17*H17</f>
        <v>0.31420151146754671</v>
      </c>
      <c r="V17" s="1" t="s">
        <v>34</v>
      </c>
      <c r="W17" s="1">
        <v>0.55813664357807469</v>
      </c>
      <c r="X17" s="1"/>
      <c r="Z17" s="2" t="s">
        <v>35</v>
      </c>
      <c r="AA17" s="2">
        <v>2.1447866879178044</v>
      </c>
      <c r="AB17" s="2"/>
    </row>
    <row r="18" spans="1:28" ht="15.75" thickBot="1" x14ac:dyDescent="0.3">
      <c r="A18">
        <v>12</v>
      </c>
      <c r="B18">
        <v>155</v>
      </c>
      <c r="C18">
        <v>52</v>
      </c>
      <c r="D18">
        <v>1</v>
      </c>
      <c r="E18">
        <f>B18-B$23</f>
        <v>-17.699999999999989</v>
      </c>
      <c r="F18">
        <f>C18-C$23</f>
        <v>-23.25</v>
      </c>
      <c r="G18">
        <f>E18/B$24</f>
        <v>-1.2645913721260911</v>
      </c>
      <c r="H18">
        <f>F18/C$24</f>
        <v>-1.4643447504963711</v>
      </c>
      <c r="I18">
        <f>G18*H18</f>
        <v>1.8517977372958445</v>
      </c>
      <c r="V18" s="2" t="s">
        <v>35</v>
      </c>
      <c r="W18" s="2">
        <v>2.1009220402410378</v>
      </c>
      <c r="X18" s="2"/>
    </row>
    <row r="19" spans="1:28" x14ac:dyDescent="0.25">
      <c r="A19">
        <v>13</v>
      </c>
      <c r="B19">
        <v>174</v>
      </c>
      <c r="C19">
        <v>80</v>
      </c>
      <c r="D19">
        <v>1</v>
      </c>
      <c r="E19">
        <f>B19-B$23</f>
        <v>1.3000000000000114</v>
      </c>
      <c r="F19">
        <f>C19-C$23</f>
        <v>4.75</v>
      </c>
      <c r="G19">
        <f>E19/B$24</f>
        <v>9.2879592303047112E-2</v>
      </c>
      <c r="H19">
        <f>F19/C$24</f>
        <v>0.29916720709065647</v>
      </c>
      <c r="I19">
        <f>G19*H19</f>
        <v>2.7786528225021437E-2</v>
      </c>
    </row>
    <row r="20" spans="1:28" x14ac:dyDescent="0.25">
      <c r="A20">
        <v>15</v>
      </c>
      <c r="B20">
        <v>169</v>
      </c>
      <c r="C20">
        <v>70</v>
      </c>
      <c r="D20">
        <v>1</v>
      </c>
      <c r="E20">
        <f>B20-B$23</f>
        <v>-3.6999999999999886</v>
      </c>
      <c r="F20">
        <f>C20-C$23</f>
        <v>-5.25</v>
      </c>
      <c r="G20">
        <f>E20/B$24</f>
        <v>-0.26434960886251557</v>
      </c>
      <c r="H20">
        <f>F20/C$24</f>
        <v>-0.33065849204756764</v>
      </c>
      <c r="I20">
        <f>G20*H20</f>
        <v>8.7409443039843729E-2</v>
      </c>
      <c r="M20" t="s">
        <v>17</v>
      </c>
    </row>
    <row r="21" spans="1:28" x14ac:dyDescent="0.25">
      <c r="A21">
        <v>19</v>
      </c>
      <c r="B21">
        <v>176</v>
      </c>
      <c r="C21">
        <v>68</v>
      </c>
      <c r="D21">
        <v>1</v>
      </c>
      <c r="E21">
        <f>B21-B$23</f>
        <v>3.3000000000000114</v>
      </c>
      <c r="F21">
        <f>C21-C$23</f>
        <v>-7.25</v>
      </c>
      <c r="G21">
        <f>E21/B$24</f>
        <v>0.23577127276927221</v>
      </c>
      <c r="H21">
        <f>F21/C$24</f>
        <v>-0.45662363187521249</v>
      </c>
      <c r="I21">
        <f>G21*H21</f>
        <v>-0.10765873486374646</v>
      </c>
      <c r="M21" t="s">
        <v>18</v>
      </c>
      <c r="N21">
        <f>J24*SQRT(20-2)/SQRT(1-K24)</f>
        <v>0.59670327175284354</v>
      </c>
    </row>
    <row r="22" spans="1:28" x14ac:dyDescent="0.25">
      <c r="M22" t="s">
        <v>19</v>
      </c>
      <c r="N22">
        <f>20-2</f>
        <v>18</v>
      </c>
    </row>
    <row r="23" spans="1:28" ht="17.25" x14ac:dyDescent="0.25">
      <c r="A23" t="s">
        <v>4</v>
      </c>
      <c r="B23">
        <f>SUM(B2:B21)/COUNT(B2:B21)</f>
        <v>172.7</v>
      </c>
      <c r="C23">
        <f>SUM(C2:C21)/COUNT(C2:C21)</f>
        <v>75.25</v>
      </c>
      <c r="D23">
        <f>SUM(D2:D21)/COUNT(D2:D21)</f>
        <v>0.5</v>
      </c>
      <c r="J23" t="s">
        <v>7</v>
      </c>
      <c r="K23" t="s">
        <v>16</v>
      </c>
      <c r="M23" t="s">
        <v>20</v>
      </c>
      <c r="N23">
        <f>_xlfn.T.DIST.2T(N21,N22)</f>
        <v>0.55813664357807291</v>
      </c>
    </row>
    <row r="24" spans="1:28" x14ac:dyDescent="0.25">
      <c r="A24" t="s">
        <v>5</v>
      </c>
      <c r="B24">
        <f>SQRT(SUMSQ(E2:E21)/(COUNT(E2:E21)-1))</f>
        <v>13.996616132404816</v>
      </c>
      <c r="C24">
        <f>SQRT(SUMSQ(F2:F21)/(COUNT(F2:F21)-1))</f>
        <v>15.877408644459519</v>
      </c>
      <c r="H24" t="s">
        <v>21</v>
      </c>
      <c r="J24">
        <f>PEARSON(B2:B21,D2:D21)</f>
        <v>0.13927358230884521</v>
      </c>
      <c r="K24">
        <f>J24*J24</f>
        <v>1.9397130729138682E-2</v>
      </c>
    </row>
    <row r="26" spans="1:28" x14ac:dyDescent="0.25">
      <c r="B26" t="s">
        <v>7</v>
      </c>
    </row>
    <row r="27" spans="1:28" x14ac:dyDescent="0.25">
      <c r="A27" t="s">
        <v>4</v>
      </c>
      <c r="B27">
        <f>AVERAGE(B2:B21)</f>
        <v>172.7</v>
      </c>
      <c r="C27">
        <f>AVERAGE(C2:C21)</f>
        <v>75.25</v>
      </c>
      <c r="D27">
        <f>AVERAGE(D2:D21)</f>
        <v>0.5</v>
      </c>
    </row>
    <row r="28" spans="1:28" x14ac:dyDescent="0.25">
      <c r="A28" t="s">
        <v>5</v>
      </c>
      <c r="B28">
        <f>STDEV(B2:B21)</f>
        <v>13.996616132404816</v>
      </c>
      <c r="C28">
        <f>STDEV(C2:C21)</f>
        <v>15.877408644459519</v>
      </c>
      <c r="D28">
        <f>STDEV(D2:D21)</f>
        <v>0.51298917604257699</v>
      </c>
    </row>
  </sheetData>
  <autoFilter ref="A1:I21" xr:uid="{E8DACF1F-6053-4EE4-AB5D-0748495D56BA}">
    <sortState xmlns:xlrd2="http://schemas.microsoft.com/office/spreadsheetml/2017/richdata2" ref="A2:I21">
      <sortCondition ref="D1:D2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t-test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2023-02-13T15:44:15Z</dcterms:created>
  <dcterms:modified xsi:type="dcterms:W3CDTF">2024-02-26T16:36:18Z</dcterms:modified>
</cp:coreProperties>
</file>