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6277CFE4-656C-4971-B8EC-94EA217EF057}" xr6:coauthVersionLast="47" xr6:coauthVersionMax="47" xr10:uidLastSave="{00000000-0000-0000-0000-000000000000}"/>
  <bookViews>
    <workbookView xWindow="-120" yWindow="-120" windowWidth="29040" windowHeight="15720" activeTab="2" xr2:uid="{2209479B-C9D3-4B3A-BA44-167052BA07C4}"/>
  </bookViews>
  <sheets>
    <sheet name="List1" sheetId="1" r:id="rId1"/>
    <sheet name="Regrese" sheetId="2" r:id="rId2"/>
    <sheet name="Regrese (2)" sheetId="3" r:id="rId3"/>
  </sheets>
  <definedNames>
    <definedName name="solver_adj" localSheetId="2" hidden="1">'Regrese (2)'!$O$4:$O$6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'Regrese (2)'!$O$8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" i="3"/>
  <c r="K2" i="3" s="1"/>
  <c r="B28" i="3"/>
  <c r="J27" i="3"/>
  <c r="M27" i="3" s="1"/>
  <c r="O27" i="3" s="1"/>
  <c r="B27" i="3"/>
  <c r="M26" i="3"/>
  <c r="O26" i="3" s="1"/>
  <c r="K26" i="3"/>
  <c r="J26" i="3"/>
  <c r="K25" i="3"/>
  <c r="J25" i="3"/>
  <c r="C23" i="3"/>
  <c r="G11" i="3" s="1"/>
  <c r="B23" i="3"/>
  <c r="E13" i="3" s="1"/>
  <c r="E15" i="3"/>
  <c r="G13" i="3"/>
  <c r="G3" i="3"/>
  <c r="K29" i="2"/>
  <c r="I29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" i="2"/>
  <c r="O4" i="2"/>
  <c r="O5" i="2" s="1"/>
  <c r="B28" i="2"/>
  <c r="B27" i="2"/>
  <c r="J27" i="2"/>
  <c r="M27" i="2" s="1"/>
  <c r="O27" i="2" s="1"/>
  <c r="J26" i="2"/>
  <c r="K26" i="2" s="1"/>
  <c r="J25" i="2"/>
  <c r="K25" i="2" s="1"/>
  <c r="C23" i="2"/>
  <c r="G12" i="2" s="1"/>
  <c r="B23" i="2"/>
  <c r="E17" i="2" s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8" i="1"/>
  <c r="S38" i="1"/>
  <c r="T38" i="1"/>
  <c r="U38" i="1"/>
  <c r="R39" i="1"/>
  <c r="S39" i="1"/>
  <c r="T39" i="1"/>
  <c r="U39" i="1"/>
  <c r="R40" i="1"/>
  <c r="S40" i="1"/>
  <c r="T40" i="1"/>
  <c r="U40" i="1"/>
  <c r="R41" i="1"/>
  <c r="S41" i="1"/>
  <c r="T41" i="1"/>
  <c r="U41" i="1"/>
  <c r="Q32" i="1"/>
  <c r="Q33" i="1"/>
  <c r="Q34" i="1"/>
  <c r="Q35" i="1"/>
  <c r="Q36" i="1"/>
  <c r="Q37" i="1"/>
  <c r="Q38" i="1"/>
  <c r="Q39" i="1"/>
  <c r="Q40" i="1"/>
  <c r="Q41" i="1"/>
  <c r="Q31" i="1"/>
  <c r="M23" i="1"/>
  <c r="O25" i="1"/>
  <c r="O24" i="1"/>
  <c r="M25" i="1"/>
  <c r="M24" i="1"/>
  <c r="L23" i="1"/>
  <c r="K25" i="1"/>
  <c r="K24" i="1"/>
  <c r="J25" i="1"/>
  <c r="J24" i="1"/>
  <c r="O8" i="3" l="1"/>
  <c r="O10" i="3"/>
  <c r="O11" i="3" s="1"/>
  <c r="G8" i="3"/>
  <c r="G4" i="3"/>
  <c r="G6" i="3"/>
  <c r="E8" i="3"/>
  <c r="G18" i="3"/>
  <c r="E20" i="3"/>
  <c r="E17" i="3"/>
  <c r="E2" i="3"/>
  <c r="G5" i="3"/>
  <c r="G10" i="3"/>
  <c r="E12" i="3"/>
  <c r="E10" i="3"/>
  <c r="G20" i="3"/>
  <c r="G15" i="3"/>
  <c r="E7" i="3"/>
  <c r="G17" i="3"/>
  <c r="E19" i="3"/>
  <c r="G2" i="3"/>
  <c r="E4" i="3"/>
  <c r="G12" i="3"/>
  <c r="E14" i="3"/>
  <c r="K27" i="3"/>
  <c r="G7" i="3"/>
  <c r="E9" i="3"/>
  <c r="G19" i="3"/>
  <c r="E21" i="3"/>
  <c r="E5" i="3"/>
  <c r="E6" i="3"/>
  <c r="G16" i="3"/>
  <c r="E18" i="3"/>
  <c r="G14" i="3"/>
  <c r="E16" i="3"/>
  <c r="G9" i="3"/>
  <c r="E11" i="3"/>
  <c r="G21" i="3"/>
  <c r="E3" i="3"/>
  <c r="J8" i="2"/>
  <c r="J15" i="2"/>
  <c r="J3" i="2"/>
  <c r="J16" i="2"/>
  <c r="J17" i="2"/>
  <c r="J4" i="2"/>
  <c r="J5" i="2"/>
  <c r="J18" i="2"/>
  <c r="J14" i="2"/>
  <c r="J6" i="2"/>
  <c r="J19" i="2"/>
  <c r="J2" i="2"/>
  <c r="J12" i="2"/>
  <c r="J7" i="2"/>
  <c r="J20" i="2"/>
  <c r="J9" i="2"/>
  <c r="J21" i="2"/>
  <c r="J10" i="2"/>
  <c r="J13" i="2"/>
  <c r="J11" i="2"/>
  <c r="K27" i="2"/>
  <c r="E8" i="2"/>
  <c r="G10" i="2"/>
  <c r="E20" i="2"/>
  <c r="G3" i="2"/>
  <c r="E13" i="2"/>
  <c r="G15" i="2"/>
  <c r="E6" i="2"/>
  <c r="G8" i="2"/>
  <c r="E18" i="2"/>
  <c r="G20" i="2"/>
  <c r="E11" i="2"/>
  <c r="G13" i="2"/>
  <c r="E10" i="2"/>
  <c r="M26" i="2"/>
  <c r="O26" i="2" s="1"/>
  <c r="E3" i="2"/>
  <c r="G5" i="2"/>
  <c r="E15" i="2"/>
  <c r="G17" i="2"/>
  <c r="E4" i="2"/>
  <c r="G6" i="2"/>
  <c r="E16" i="2"/>
  <c r="G18" i="2"/>
  <c r="E9" i="2"/>
  <c r="G11" i="2"/>
  <c r="E21" i="2"/>
  <c r="E2" i="2"/>
  <c r="G4" i="2"/>
  <c r="E14" i="2"/>
  <c r="G16" i="2"/>
  <c r="E7" i="2"/>
  <c r="G9" i="2"/>
  <c r="E19" i="2"/>
  <c r="G21" i="2"/>
  <c r="G2" i="2"/>
  <c r="E12" i="2"/>
  <c r="G14" i="2"/>
  <c r="E5" i="2"/>
  <c r="G7" i="2"/>
  <c r="G19" i="2"/>
  <c r="J23" i="1"/>
  <c r="K23" i="1" s="1"/>
  <c r="C23" i="1"/>
  <c r="G8" i="1" s="1"/>
  <c r="B27" i="1"/>
  <c r="B28" i="1"/>
  <c r="E3" i="1"/>
  <c r="E7" i="1"/>
  <c r="B23" i="1"/>
  <c r="E9" i="1" s="1"/>
  <c r="B24" i="3" l="1"/>
  <c r="F4" i="3"/>
  <c r="F17" i="3"/>
  <c r="F20" i="3"/>
  <c r="F19" i="3"/>
  <c r="F16" i="3"/>
  <c r="C24" i="3"/>
  <c r="F8" i="3"/>
  <c r="F5" i="3"/>
  <c r="F7" i="3"/>
  <c r="F21" i="3"/>
  <c r="F18" i="3"/>
  <c r="F3" i="3"/>
  <c r="F9" i="3"/>
  <c r="F10" i="3"/>
  <c r="F11" i="3"/>
  <c r="F12" i="3"/>
  <c r="F14" i="3"/>
  <c r="H3" i="2"/>
  <c r="H21" i="2"/>
  <c r="H15" i="2"/>
  <c r="H10" i="2"/>
  <c r="H9" i="2"/>
  <c r="H14" i="2"/>
  <c r="H11" i="2"/>
  <c r="H13" i="2"/>
  <c r="H16" i="2"/>
  <c r="H4" i="2"/>
  <c r="B24" i="2"/>
  <c r="F9" i="2" s="1"/>
  <c r="I9" i="2" s="1"/>
  <c r="C24" i="2"/>
  <c r="H12" i="2" s="1"/>
  <c r="G7" i="1"/>
  <c r="G5" i="1"/>
  <c r="G3" i="1"/>
  <c r="G2" i="1"/>
  <c r="G21" i="1"/>
  <c r="G19" i="1"/>
  <c r="G17" i="1"/>
  <c r="G15" i="1"/>
  <c r="G14" i="1"/>
  <c r="G10" i="1"/>
  <c r="G9" i="1"/>
  <c r="E2" i="1"/>
  <c r="E20" i="1"/>
  <c r="E15" i="1"/>
  <c r="E14" i="1"/>
  <c r="E13" i="1"/>
  <c r="E10" i="1"/>
  <c r="E19" i="1"/>
  <c r="E8" i="1"/>
  <c r="E18" i="1"/>
  <c r="E6" i="1"/>
  <c r="E17" i="1"/>
  <c r="E5" i="1"/>
  <c r="E16" i="1"/>
  <c r="E4" i="1"/>
  <c r="E12" i="1"/>
  <c r="E11" i="1"/>
  <c r="E21" i="1"/>
  <c r="G18" i="1"/>
  <c r="G6" i="1"/>
  <c r="G16" i="1"/>
  <c r="G4" i="1"/>
  <c r="G13" i="1"/>
  <c r="G12" i="1"/>
  <c r="G11" i="1"/>
  <c r="G20" i="1"/>
  <c r="H13" i="3" l="1"/>
  <c r="H11" i="3"/>
  <c r="I11" i="3" s="1"/>
  <c r="H3" i="3"/>
  <c r="H10" i="3"/>
  <c r="I10" i="3" s="1"/>
  <c r="H2" i="3"/>
  <c r="H19" i="3"/>
  <c r="H17" i="3"/>
  <c r="I17" i="3" s="1"/>
  <c r="H18" i="3"/>
  <c r="I18" i="3" s="1"/>
  <c r="H16" i="3"/>
  <c r="I16" i="3"/>
  <c r="H4" i="3"/>
  <c r="I4" i="3" s="1"/>
  <c r="H15" i="3"/>
  <c r="I20" i="3"/>
  <c r="H6" i="3"/>
  <c r="I14" i="3"/>
  <c r="H9" i="3"/>
  <c r="I9" i="3" s="1"/>
  <c r="I19" i="3"/>
  <c r="H21" i="3"/>
  <c r="I21" i="3" s="1"/>
  <c r="H12" i="3"/>
  <c r="H14" i="3"/>
  <c r="H8" i="3"/>
  <c r="I8" i="3"/>
  <c r="F15" i="3"/>
  <c r="I15" i="3" s="1"/>
  <c r="F13" i="3"/>
  <c r="I13" i="3" s="1"/>
  <c r="I3" i="3"/>
  <c r="I12" i="3"/>
  <c r="H7" i="3"/>
  <c r="I7" i="3"/>
  <c r="H5" i="3"/>
  <c r="I5" i="3" s="1"/>
  <c r="H20" i="3"/>
  <c r="F6" i="3"/>
  <c r="F2" i="3"/>
  <c r="I2" i="3" s="1"/>
  <c r="F10" i="2"/>
  <c r="I10" i="2" s="1"/>
  <c r="F19" i="2"/>
  <c r="F13" i="2"/>
  <c r="I13" i="2" s="1"/>
  <c r="F2" i="2"/>
  <c r="I2" i="2" s="1"/>
  <c r="F3" i="2"/>
  <c r="I3" i="2" s="1"/>
  <c r="H17" i="2"/>
  <c r="F17" i="2"/>
  <c r="I17" i="2" s="1"/>
  <c r="F8" i="2"/>
  <c r="I8" i="2" s="1"/>
  <c r="H20" i="2"/>
  <c r="F11" i="2"/>
  <c r="I11" i="2" s="1"/>
  <c r="F21" i="2"/>
  <c r="I21" i="2" s="1"/>
  <c r="H18" i="2"/>
  <c r="F12" i="2"/>
  <c r="I12" i="2" s="1"/>
  <c r="H19" i="2"/>
  <c r="F15" i="2"/>
  <c r="I15" i="2" s="1"/>
  <c r="F20" i="2"/>
  <c r="F5" i="2"/>
  <c r="H5" i="2"/>
  <c r="H8" i="2"/>
  <c r="F14" i="2"/>
  <c r="I14" i="2" s="1"/>
  <c r="F4" i="2"/>
  <c r="I4" i="2" s="1"/>
  <c r="F6" i="2"/>
  <c r="I6" i="2" s="1"/>
  <c r="F18" i="2"/>
  <c r="I18" i="2" s="1"/>
  <c r="H6" i="2"/>
  <c r="H2" i="2"/>
  <c r="H7" i="2"/>
  <c r="F7" i="2"/>
  <c r="I7" i="2" s="1"/>
  <c r="F16" i="2"/>
  <c r="I16" i="2" s="1"/>
  <c r="C24" i="1"/>
  <c r="H10" i="1" s="1"/>
  <c r="H13" i="1"/>
  <c r="B24" i="1"/>
  <c r="F21" i="1" s="1"/>
  <c r="H4" i="1"/>
  <c r="H19" i="1"/>
  <c r="H20" i="1"/>
  <c r="H9" i="1"/>
  <c r="H5" i="1"/>
  <c r="I6" i="3" l="1"/>
  <c r="I25" i="3" s="1"/>
  <c r="I5" i="2"/>
  <c r="I20" i="2"/>
  <c r="I19" i="2"/>
  <c r="I25" i="2"/>
  <c r="H8" i="1"/>
  <c r="H18" i="1"/>
  <c r="H17" i="1"/>
  <c r="H12" i="1"/>
  <c r="H16" i="1"/>
  <c r="H11" i="1"/>
  <c r="I11" i="1" s="1"/>
  <c r="H2" i="1"/>
  <c r="H15" i="1"/>
  <c r="I15" i="1" s="1"/>
  <c r="H14" i="1"/>
  <c r="H21" i="1"/>
  <c r="I21" i="1" s="1"/>
  <c r="H7" i="1"/>
  <c r="H6" i="1"/>
  <c r="H3" i="1"/>
  <c r="F11" i="1"/>
  <c r="F17" i="1"/>
  <c r="F4" i="1"/>
  <c r="F12" i="1"/>
  <c r="I12" i="1" s="1"/>
  <c r="F13" i="1"/>
  <c r="I13" i="1" s="1"/>
  <c r="F7" i="1"/>
  <c r="F19" i="1"/>
  <c r="I19" i="1" s="1"/>
  <c r="F14" i="1"/>
  <c r="F2" i="1"/>
  <c r="I2" i="1" s="1"/>
  <c r="F9" i="1"/>
  <c r="I9" i="1" s="1"/>
  <c r="F3" i="1"/>
  <c r="I3" i="1" s="1"/>
  <c r="F15" i="1"/>
  <c r="F20" i="1"/>
  <c r="F8" i="1"/>
  <c r="F10" i="1"/>
  <c r="I10" i="1" s="1"/>
  <c r="I8" i="1"/>
  <c r="F5" i="1"/>
  <c r="I5" i="1" s="1"/>
  <c r="I17" i="1"/>
  <c r="I20" i="1"/>
  <c r="I4" i="1"/>
  <c r="F6" i="1"/>
  <c r="F18" i="1"/>
  <c r="F16" i="1"/>
  <c r="M25" i="3" l="1"/>
  <c r="O25" i="3" s="1"/>
  <c r="L25" i="3"/>
  <c r="M25" i="2"/>
  <c r="O25" i="2" s="1"/>
  <c r="L25" i="2"/>
  <c r="I7" i="1"/>
  <c r="I16" i="1"/>
  <c r="I6" i="1"/>
  <c r="I14" i="1"/>
  <c r="I18" i="1"/>
  <c r="I23" i="1"/>
  <c r="O23" i="1" s="1"/>
  <c r="I29" i="3" l="1"/>
  <c r="K29" i="3" s="1"/>
</calcChain>
</file>

<file path=xl/sharedStrings.xml><?xml version="1.0" encoding="utf-8"?>
<sst xmlns="http://schemas.openxmlformats.org/spreadsheetml/2006/main" count="107" uniqueCount="37">
  <si>
    <t>i</t>
  </si>
  <si>
    <t>V(ýška)</t>
  </si>
  <si>
    <t>H(motnost)</t>
  </si>
  <si>
    <t>P(ohlaví)</t>
  </si>
  <si>
    <t>m</t>
  </si>
  <si>
    <t>s</t>
  </si>
  <si>
    <t>Vi-mV</t>
  </si>
  <si>
    <t>kontrola</t>
  </si>
  <si>
    <t>zVi</t>
  </si>
  <si>
    <t>Hi-mH</t>
  </si>
  <si>
    <t>zHi</t>
  </si>
  <si>
    <t>zVi x zHi</t>
  </si>
  <si>
    <t>rVH</t>
  </si>
  <si>
    <t>r2</t>
  </si>
  <si>
    <t>kovariance</t>
  </si>
  <si>
    <t>t</t>
  </si>
  <si>
    <t>df</t>
  </si>
  <si>
    <t>p</t>
  </si>
  <si>
    <t>rVP</t>
  </si>
  <si>
    <t>rHP</t>
  </si>
  <si>
    <t>různé</t>
  </si>
  <si>
    <t>hodnoty</t>
  </si>
  <si>
    <t>r</t>
  </si>
  <si>
    <t>N</t>
  </si>
  <si>
    <t>Poznámka</t>
  </si>
  <si>
    <t>cVH = sV * rVH * sH</t>
  </si>
  <si>
    <t>rVH = cVH/(sV*sH)</t>
  </si>
  <si>
    <t>b</t>
  </si>
  <si>
    <t>a</t>
  </si>
  <si>
    <t>Hi.stř</t>
  </si>
  <si>
    <t>ei</t>
  </si>
  <si>
    <t>R</t>
  </si>
  <si>
    <t>pro vztah H = a+bV+e</t>
  </si>
  <si>
    <t>b1</t>
  </si>
  <si>
    <t>b2</t>
  </si>
  <si>
    <t>SS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</si>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</sst>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Regrese!$C$1</c:f>
              <c:strCache>
                <c:ptCount val="1"/>
                <c:pt idx="0">
                  <c:v>H(motnost)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Regrese!$B$2:$B$21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Regrese!$C$2:$C$21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5-4336-960A-9451F7A34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30784"/>
        <c:axId val="608831200"/>
      </c:scatterChart>
      <c:valAx>
        <c:axId val="608830784"/>
        <c:scaling>
          <c:orientation val="minMax"/>
          <c:min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831200"/>
        <c:crosses val="autoZero"/>
        <c:crossBetween val="midCat"/>
      </c:valAx>
      <c:valAx>
        <c:axId val="6088312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83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16</xdr:row>
      <xdr:rowOff>0</xdr:rowOff>
    </xdr:from>
    <xdr:to>
      <xdr:col>35</xdr:col>
      <xdr:colOff>70689</xdr:colOff>
      <xdr:row>26</xdr:row>
      <xdr:rowOff>95529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106150B-6562-4D7D-9139-F268BCF3E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9276" y="3061138"/>
          <a:ext cx="12288965" cy="2000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275896</xdr:colOff>
      <xdr:row>5</xdr:row>
      <xdr:rowOff>85400</xdr:rowOff>
    </xdr:from>
    <xdr:to>
      <xdr:col>18</xdr:col>
      <xdr:colOff>571500</xdr:colOff>
      <xdr:row>19</xdr:row>
      <xdr:rowOff>161600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9708C18-EA52-43CE-9485-35E424F66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41EC-47C4-40F9-9D1F-5A33BECD1CE4}">
  <dimension ref="A1:U41"/>
  <sheetViews>
    <sheetView zoomScale="145" zoomScaleNormal="145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J37" sqref="J37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</row>
    <row r="2" spans="1:14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</row>
    <row r="3" spans="1:14" ht="15.75" thickBot="1" x14ac:dyDescent="0.3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</row>
    <row r="4" spans="1:14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L4" s="3"/>
      <c r="M4" s="3" t="s">
        <v>1</v>
      </c>
      <c r="N4" s="3" t="s">
        <v>2</v>
      </c>
    </row>
    <row r="5" spans="1:14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L5" s="1" t="s">
        <v>1</v>
      </c>
      <c r="M5" s="1">
        <v>1</v>
      </c>
      <c r="N5" s="1"/>
    </row>
    <row r="6" spans="1:14" ht="15.75" thickBot="1" x14ac:dyDescent="0.3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L6" s="2" t="s">
        <v>2</v>
      </c>
      <c r="M6" s="2">
        <v>0.5869926290706583</v>
      </c>
      <c r="N6" s="2">
        <v>1</v>
      </c>
    </row>
    <row r="7" spans="1:14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</row>
    <row r="8" spans="1:14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</row>
    <row r="9" spans="1:14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</row>
    <row r="10" spans="1:14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</row>
    <row r="11" spans="1:14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</row>
    <row r="12" spans="1:14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</row>
    <row r="13" spans="1:14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</row>
    <row r="14" spans="1:14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</row>
    <row r="15" spans="1:14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</row>
    <row r="16" spans="1:14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</row>
    <row r="17" spans="1:21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</row>
    <row r="18" spans="1:21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</row>
    <row r="19" spans="1:21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</row>
    <row r="20" spans="1:21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</row>
    <row r="21" spans="1:21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</row>
    <row r="22" spans="1:21" x14ac:dyDescent="0.25">
      <c r="J22" t="s">
        <v>7</v>
      </c>
      <c r="K22" t="s">
        <v>13</v>
      </c>
      <c r="L22" t="s">
        <v>14</v>
      </c>
      <c r="M22" t="s">
        <v>15</v>
      </c>
      <c r="N22" t="s">
        <v>16</v>
      </c>
      <c r="O22" t="s">
        <v>17</v>
      </c>
    </row>
    <row r="23" spans="1:21" x14ac:dyDescent="0.25">
      <c r="A23" t="s">
        <v>4</v>
      </c>
      <c r="B23">
        <f>SUM(B2:B21)/COUNT(B2:B21)</f>
        <v>172.7</v>
      </c>
      <c r="C23">
        <f>SUM(C2:C21)/COUNT(C2:C21)</f>
        <v>75.25</v>
      </c>
      <c r="H23" t="s">
        <v>12</v>
      </c>
      <c r="I23">
        <f>SUM(I2:I21)/19</f>
        <v>0.58699262907065886</v>
      </c>
      <c r="J23">
        <f>PEARSON(B2:B21,C2:C21)</f>
        <v>0.5869926290706583</v>
      </c>
      <c r="K23">
        <f>J23*J23</f>
        <v>0.34456034658328344</v>
      </c>
      <c r="L23">
        <f>B24*C24*I23</f>
        <v>130.44736842105266</v>
      </c>
      <c r="M23">
        <f>I23*SQRT(18)/SQRT(1-I23*I23)</f>
        <v>3.0761148356415169</v>
      </c>
      <c r="N23">
        <v>18</v>
      </c>
      <c r="O23">
        <f>_xlfn.T.DIST(M23,N23,FALSE)</f>
        <v>7.1111862817779242E-3</v>
      </c>
    </row>
    <row r="24" spans="1:21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H24" t="s">
        <v>18</v>
      </c>
      <c r="J24">
        <f>PEARSON(B2:B21,D2:D21)</f>
        <v>0.13927358230884518</v>
      </c>
      <c r="K24">
        <f>J24*J24</f>
        <v>1.9397130729138672E-2</v>
      </c>
      <c r="M24">
        <f>J24*SQRT(18)/SQRT(1-J24*J24)</f>
        <v>0.59670327175284343</v>
      </c>
      <c r="N24">
        <v>18</v>
      </c>
      <c r="O24">
        <f>_xlfn.T.DIST(M24,N24,FALSE)</f>
        <v>0.32663769807263493</v>
      </c>
    </row>
    <row r="25" spans="1:21" x14ac:dyDescent="0.25">
      <c r="H25" t="s">
        <v>19</v>
      </c>
      <c r="J25">
        <f>PEARSON(C2:C21,D2:D21)</f>
        <v>-3.2309376645135762E-3</v>
      </c>
      <c r="K25">
        <f>J25*J25</f>
        <v>1.0438958191972443E-5</v>
      </c>
      <c r="M25">
        <f>J25*SQRT(18)/SQRT(1-J25*J25)</f>
        <v>-1.3707779140664855E-2</v>
      </c>
      <c r="N25">
        <v>18</v>
      </c>
      <c r="O25">
        <f>_xlfn.T.DIST(M25,N25,FALSE)</f>
        <v>0.39340350071929653</v>
      </c>
    </row>
    <row r="26" spans="1:21" x14ac:dyDescent="0.25">
      <c r="B26" t="s">
        <v>7</v>
      </c>
    </row>
    <row r="27" spans="1:21" x14ac:dyDescent="0.25">
      <c r="A27" t="s">
        <v>4</v>
      </c>
      <c r="B27">
        <f>AVERAGE(B2:B21)</f>
        <v>172.7</v>
      </c>
    </row>
    <row r="28" spans="1:21" x14ac:dyDescent="0.25">
      <c r="A28" t="s">
        <v>5</v>
      </c>
      <c r="B28">
        <f>STDEV(B2:B21)</f>
        <v>13.996616132404816</v>
      </c>
    </row>
    <row r="29" spans="1:21" x14ac:dyDescent="0.25">
      <c r="Q29" t="s">
        <v>23</v>
      </c>
    </row>
    <row r="30" spans="1:21" x14ac:dyDescent="0.25">
      <c r="P30" t="s">
        <v>15</v>
      </c>
      <c r="Q30">
        <v>20</v>
      </c>
      <c r="R30">
        <v>50</v>
      </c>
      <c r="S30">
        <v>100</v>
      </c>
      <c r="T30">
        <v>200</v>
      </c>
      <c r="U30">
        <v>1000</v>
      </c>
    </row>
    <row r="31" spans="1:21" x14ac:dyDescent="0.25">
      <c r="H31" t="s">
        <v>24</v>
      </c>
      <c r="J31" t="s">
        <v>14</v>
      </c>
      <c r="O31" t="s">
        <v>20</v>
      </c>
      <c r="P31">
        <v>0</v>
      </c>
      <c r="Q31">
        <f>$P31*SQRT(Q$30-2)/SQRT(1-$P31*$P31)</f>
        <v>0</v>
      </c>
      <c r="R31">
        <f t="shared" ref="R31:U31" si="5">$P31*SQRT(R$30-2)/SQRT(1-$P31*$P31)</f>
        <v>0</v>
      </c>
      <c r="S31">
        <f t="shared" si="5"/>
        <v>0</v>
      </c>
      <c r="T31">
        <f t="shared" si="5"/>
        <v>0</v>
      </c>
      <c r="U31">
        <f t="shared" si="5"/>
        <v>0</v>
      </c>
    </row>
    <row r="32" spans="1:21" x14ac:dyDescent="0.25">
      <c r="O32" t="s">
        <v>21</v>
      </c>
      <c r="P32">
        <v>0.1</v>
      </c>
      <c r="Q32">
        <f t="shared" ref="Q32:U41" si="6">$P32*SQRT(Q$30-2)/SQRT(1-$P32*$P32)</f>
        <v>0.42640143271122088</v>
      </c>
      <c r="R32">
        <f t="shared" si="6"/>
        <v>0.6963106238227913</v>
      </c>
      <c r="S32">
        <f t="shared" si="6"/>
        <v>0.9949366763261821</v>
      </c>
      <c r="T32">
        <f t="shared" si="6"/>
        <v>1.4142135623730951</v>
      </c>
      <c r="U32">
        <f t="shared" si="6"/>
        <v>3.1750288314924138</v>
      </c>
    </row>
    <row r="33" spans="10:21" x14ac:dyDescent="0.25">
      <c r="J33" t="s">
        <v>25</v>
      </c>
      <c r="O33" t="s">
        <v>22</v>
      </c>
      <c r="P33">
        <v>0.2</v>
      </c>
      <c r="Q33">
        <f t="shared" si="6"/>
        <v>0.86602540378443871</v>
      </c>
      <c r="R33">
        <f t="shared" si="6"/>
        <v>1.4142135623730951</v>
      </c>
      <c r="S33">
        <f t="shared" si="6"/>
        <v>2.0207259421636903</v>
      </c>
      <c r="T33">
        <f t="shared" si="6"/>
        <v>2.8722813232690148</v>
      </c>
      <c r="U33">
        <f t="shared" si="6"/>
        <v>6.4485140407177015</v>
      </c>
    </row>
    <row r="34" spans="10:21" x14ac:dyDescent="0.25">
      <c r="P34">
        <v>0.3</v>
      </c>
      <c r="Q34">
        <f t="shared" si="6"/>
        <v>1.3342487699899821</v>
      </c>
      <c r="R34">
        <f t="shared" si="6"/>
        <v>2.1788191176076883</v>
      </c>
      <c r="S34">
        <f t="shared" si="6"/>
        <v>3.1132471299766249</v>
      </c>
      <c r="T34">
        <f t="shared" si="6"/>
        <v>4.4252025470499738</v>
      </c>
      <c r="U34">
        <f t="shared" si="6"/>
        <v>9.9349532813847041</v>
      </c>
    </row>
    <row r="35" spans="10:21" x14ac:dyDescent="0.25">
      <c r="J35" t="s">
        <v>26</v>
      </c>
      <c r="P35">
        <v>0.4</v>
      </c>
      <c r="Q35">
        <f t="shared" si="6"/>
        <v>1.8516401995451028</v>
      </c>
      <c r="R35">
        <f t="shared" si="6"/>
        <v>3.023715784073818</v>
      </c>
      <c r="S35">
        <f t="shared" si="6"/>
        <v>4.3204937989385739</v>
      </c>
      <c r="T35">
        <f t="shared" si="6"/>
        <v>6.1411957886299078</v>
      </c>
      <c r="U35">
        <f t="shared" si="6"/>
        <v>13.787502968095351</v>
      </c>
    </row>
    <row r="36" spans="10:21" x14ac:dyDescent="0.25">
      <c r="P36">
        <v>0.5</v>
      </c>
      <c r="Q36">
        <f t="shared" si="6"/>
        <v>2.4494897427831779</v>
      </c>
      <c r="R36">
        <f t="shared" si="6"/>
        <v>4</v>
      </c>
      <c r="S36">
        <f t="shared" si="6"/>
        <v>5.7154760664940829</v>
      </c>
      <c r="T36">
        <f t="shared" si="6"/>
        <v>8.1240384046359608</v>
      </c>
      <c r="U36">
        <f t="shared" si="6"/>
        <v>18.239152027072603</v>
      </c>
    </row>
    <row r="37" spans="10:21" x14ac:dyDescent="0.25">
      <c r="P37">
        <v>0.6</v>
      </c>
      <c r="Q37">
        <f t="shared" si="6"/>
        <v>3.1819805153394634</v>
      </c>
      <c r="R37">
        <f t="shared" si="6"/>
        <v>5.1961524227066311</v>
      </c>
      <c r="S37">
        <f t="shared" si="6"/>
        <v>7.4246212024587486</v>
      </c>
      <c r="T37">
        <f t="shared" si="6"/>
        <v>10.553435459602715</v>
      </c>
      <c r="U37">
        <f t="shared" si="6"/>
        <v>23.69335349839697</v>
      </c>
    </row>
    <row r="38" spans="10:21" x14ac:dyDescent="0.25">
      <c r="P38">
        <v>0.7</v>
      </c>
      <c r="Q38">
        <f t="shared" si="6"/>
        <v>4.1586196805020315</v>
      </c>
      <c r="R38">
        <f t="shared" si="6"/>
        <v>6.7909975010173227</v>
      </c>
      <c r="S38">
        <f t="shared" si="6"/>
        <v>9.7034459211714079</v>
      </c>
      <c r="T38">
        <f t="shared" si="6"/>
        <v>13.792581126012891</v>
      </c>
      <c r="U38">
        <f t="shared" si="6"/>
        <v>30.965508959131274</v>
      </c>
    </row>
    <row r="39" spans="10:21" x14ac:dyDescent="0.25">
      <c r="P39">
        <v>0.8</v>
      </c>
      <c r="Q39">
        <f t="shared" si="6"/>
        <v>5.6568542494923815</v>
      </c>
      <c r="R39">
        <f t="shared" si="6"/>
        <v>9.2376043070340135</v>
      </c>
      <c r="S39">
        <f t="shared" si="6"/>
        <v>13.19932658214889</v>
      </c>
      <c r="T39">
        <f t="shared" si="6"/>
        <v>18.761663039293722</v>
      </c>
      <c r="U39">
        <f t="shared" si="6"/>
        <v>42.121517330483513</v>
      </c>
    </row>
    <row r="40" spans="10:21" x14ac:dyDescent="0.25">
      <c r="P40">
        <v>0.9</v>
      </c>
      <c r="Q40">
        <f t="shared" si="6"/>
        <v>8.7599567410611776</v>
      </c>
      <c r="R40">
        <f t="shared" si="6"/>
        <v>14.304949456302475</v>
      </c>
      <c r="S40">
        <f t="shared" si="6"/>
        <v>20.439899062476083</v>
      </c>
      <c r="T40">
        <f t="shared" si="6"/>
        <v>29.053489689844405</v>
      </c>
      <c r="U40">
        <f t="shared" si="6"/>
        <v>65.227536968272616</v>
      </c>
    </row>
    <row r="41" spans="10:21" x14ac:dyDescent="0.25">
      <c r="P41">
        <v>0.99</v>
      </c>
      <c r="Q41">
        <f t="shared" si="6"/>
        <v>29.77452960275486</v>
      </c>
      <c r="R41">
        <f t="shared" si="6"/>
        <v>48.621603238761409</v>
      </c>
      <c r="S41">
        <f t="shared" si="6"/>
        <v>69.473902406427996</v>
      </c>
      <c r="T41">
        <f t="shared" si="6"/>
        <v>98.75094300166748</v>
      </c>
      <c r="U41">
        <f t="shared" si="6"/>
        <v>221.70420331794378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7A60-E7DC-4301-8197-989F73CC8145}">
  <dimension ref="A1:O38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" sqref="K1:K21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  <c r="J1" t="s">
        <v>29</v>
      </c>
      <c r="K1" t="s">
        <v>30</v>
      </c>
    </row>
    <row r="2" spans="1:15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  <c r="J2">
        <f>$O$5+$O$4*B2</f>
        <v>74.783891247111939</v>
      </c>
      <c r="K2">
        <f>C2-J2</f>
        <v>10.216108752888061</v>
      </c>
    </row>
    <row r="3" spans="1:15" x14ac:dyDescent="0.25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  <c r="J3">
        <f t="shared" ref="J3:J21" si="5">$O$5+$O$4*B3</f>
        <v>73.452151953146</v>
      </c>
      <c r="K3">
        <f t="shared" ref="K3:K21" si="6">C3-J3</f>
        <v>-14.452151953146</v>
      </c>
    </row>
    <row r="4" spans="1:15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J4">
        <f t="shared" si="5"/>
        <v>59.468889366503689</v>
      </c>
      <c r="K4">
        <f t="shared" si="6"/>
        <v>26.531110633496311</v>
      </c>
      <c r="N4" t="s">
        <v>27</v>
      </c>
      <c r="O4">
        <f>I25*C24/B24</f>
        <v>0.66586964698296724</v>
      </c>
    </row>
    <row r="5" spans="1:15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J5">
        <f t="shared" si="5"/>
        <v>77.447369835043801</v>
      </c>
      <c r="K5">
        <f t="shared" si="6"/>
        <v>1.5526301649561987</v>
      </c>
      <c r="N5" t="s">
        <v>28</v>
      </c>
      <c r="O5">
        <f>C23-O4*B23</f>
        <v>-39.74568803395843</v>
      </c>
    </row>
    <row r="6" spans="1:15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J6">
        <f t="shared" si="5"/>
        <v>83.44019665789051</v>
      </c>
      <c r="K6">
        <f t="shared" si="6"/>
        <v>2.5598033421094897</v>
      </c>
    </row>
    <row r="7" spans="1:15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  <c r="J7">
        <f t="shared" si="5"/>
        <v>68.12519477728226</v>
      </c>
      <c r="K7">
        <f t="shared" si="6"/>
        <v>-11.12519477728226</v>
      </c>
    </row>
    <row r="8" spans="1:15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  <c r="J8">
        <f>$O$5+$O$4*B8</f>
        <v>81.442587716941603</v>
      </c>
      <c r="K8">
        <f t="shared" si="6"/>
        <v>-8.4425877169416026</v>
      </c>
    </row>
    <row r="9" spans="1:15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  <c r="J9">
        <f t="shared" si="5"/>
        <v>86.769544892805342</v>
      </c>
      <c r="K9">
        <f t="shared" si="6"/>
        <v>9.2304551071946577</v>
      </c>
    </row>
    <row r="10" spans="1:15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  <c r="J10">
        <f t="shared" si="5"/>
        <v>62.798237601418521</v>
      </c>
      <c r="K10">
        <f t="shared" si="6"/>
        <v>-7.7982376014185206</v>
      </c>
    </row>
    <row r="11" spans="1:15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  <c r="J11">
        <f t="shared" si="5"/>
        <v>71.454543012197107</v>
      </c>
      <c r="K11">
        <f t="shared" si="6"/>
        <v>-8.4545430121971066</v>
      </c>
    </row>
    <row r="12" spans="1:15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  <c r="J12">
        <f t="shared" si="5"/>
        <v>96.091719950566898</v>
      </c>
      <c r="K12">
        <f t="shared" si="6"/>
        <v>-3.0917199505668975</v>
      </c>
    </row>
    <row r="13" spans="1:15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  <c r="J13">
        <f t="shared" si="5"/>
        <v>63.46410724840149</v>
      </c>
      <c r="K13">
        <f t="shared" si="6"/>
        <v>-11.46410724840149</v>
      </c>
    </row>
    <row r="14" spans="1:15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  <c r="J14">
        <f t="shared" si="5"/>
        <v>76.115630541077877</v>
      </c>
      <c r="K14">
        <f t="shared" si="6"/>
        <v>3.8843694589221229</v>
      </c>
    </row>
    <row r="15" spans="1:15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  <c r="J15">
        <f t="shared" si="5"/>
        <v>83.44019665789051</v>
      </c>
      <c r="K15">
        <f t="shared" si="6"/>
        <v>26.55980334210949</v>
      </c>
    </row>
    <row r="16" spans="1:15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  <c r="J16">
        <f t="shared" si="5"/>
        <v>72.786282306163031</v>
      </c>
      <c r="K16">
        <f t="shared" si="6"/>
        <v>-2.7862823061630309</v>
      </c>
    </row>
    <row r="17" spans="1:15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  <c r="J17">
        <f t="shared" si="5"/>
        <v>75.449760894094908</v>
      </c>
      <c r="K17">
        <f t="shared" si="6"/>
        <v>-10.449760894094908</v>
      </c>
    </row>
    <row r="18" spans="1:15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  <c r="J18">
        <f t="shared" si="5"/>
        <v>86.103675245822373</v>
      </c>
      <c r="K18">
        <f t="shared" si="6"/>
        <v>-12.103675245822373</v>
      </c>
    </row>
    <row r="19" spans="1:15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  <c r="J19">
        <f t="shared" si="5"/>
        <v>62.798237601418521</v>
      </c>
      <c r="K19">
        <f t="shared" si="6"/>
        <v>-2.7982376014185206</v>
      </c>
    </row>
    <row r="20" spans="1:15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  <c r="J20">
        <f t="shared" si="5"/>
        <v>77.447369835043801</v>
      </c>
      <c r="K20">
        <f t="shared" si="6"/>
        <v>-9.4473698350438013</v>
      </c>
    </row>
    <row r="21" spans="1:15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  <c r="J21">
        <f t="shared" si="5"/>
        <v>72.120412659180062</v>
      </c>
      <c r="K21">
        <f t="shared" si="6"/>
        <v>21.879587340819938</v>
      </c>
    </row>
    <row r="23" spans="1:15" x14ac:dyDescent="0.25">
      <c r="A23" t="s">
        <v>4</v>
      </c>
      <c r="B23">
        <f>SUM(B2:B21)/COUNT(B2:B21)</f>
        <v>172.7</v>
      </c>
      <c r="C23">
        <f>SUM(C2:C21)/COUNT(C2:C21)</f>
        <v>75.25</v>
      </c>
    </row>
    <row r="24" spans="1:15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J24" t="s">
        <v>7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25">
      <c r="H25" t="s">
        <v>12</v>
      </c>
      <c r="I25">
        <f>SUM(I2:I21)/19</f>
        <v>0.58699262907065886</v>
      </c>
      <c r="J25">
        <f>PEARSON(B2:B21,C2:C21)</f>
        <v>0.5869926290706583</v>
      </c>
      <c r="K25">
        <f>J25*J25</f>
        <v>0.34456034658328344</v>
      </c>
      <c r="L25">
        <f>B24*C24*I25</f>
        <v>130.44736842105266</v>
      </c>
      <c r="M25">
        <f>I25*SQRT(18)/SQRT(1-I25*I25)</f>
        <v>3.0761148356415169</v>
      </c>
      <c r="N25">
        <v>18</v>
      </c>
      <c r="O25">
        <f>_xlfn.T.DIST(M25,N25,FALSE)</f>
        <v>7.1111862817779242E-3</v>
      </c>
    </row>
    <row r="26" spans="1:15" x14ac:dyDescent="0.25">
      <c r="B26" t="s">
        <v>7</v>
      </c>
      <c r="H26" t="s">
        <v>18</v>
      </c>
      <c r="J26">
        <f>PEARSON(B2:B21,D2:D21)</f>
        <v>0.13927358230884518</v>
      </c>
      <c r="K26">
        <f>J26*J26</f>
        <v>1.9397130729138672E-2</v>
      </c>
      <c r="M26">
        <f>J26*SQRT(18)/SQRT(1-J26*J26)</f>
        <v>0.59670327175284343</v>
      </c>
      <c r="N26">
        <v>18</v>
      </c>
      <c r="O26">
        <f>_xlfn.T.DIST(M26,N26,FALSE)</f>
        <v>0.32663769807263493</v>
      </c>
    </row>
    <row r="27" spans="1:15" x14ac:dyDescent="0.25">
      <c r="A27" t="s">
        <v>4</v>
      </c>
      <c r="B27">
        <f>AVERAGE(B2:B21)</f>
        <v>172.7</v>
      </c>
      <c r="H27" t="s">
        <v>19</v>
      </c>
      <c r="J27">
        <f>PEARSON(C2:C21,D2:D21)</f>
        <v>-3.2309376645135762E-3</v>
      </c>
      <c r="K27">
        <f>J27*J27</f>
        <v>1.0438958191972443E-5</v>
      </c>
      <c r="M27">
        <f>J27*SQRT(18)/SQRT(1-J27*J27)</f>
        <v>-1.3707779140664855E-2</v>
      </c>
      <c r="N27">
        <v>18</v>
      </c>
      <c r="O27">
        <f>_xlfn.T.DIST(M27,N27,FALSE)</f>
        <v>0.39340350071929653</v>
      </c>
    </row>
    <row r="28" spans="1:15" x14ac:dyDescent="0.25">
      <c r="A28" t="s">
        <v>5</v>
      </c>
      <c r="B28">
        <f>STDEV(B2:B21)</f>
        <v>13.996616132404816</v>
      </c>
    </row>
    <row r="29" spans="1:15" x14ac:dyDescent="0.25">
      <c r="H29" t="s">
        <v>31</v>
      </c>
      <c r="I29">
        <f>PEARSON(C2:C21,J2:J21)</f>
        <v>0.58699262907065874</v>
      </c>
      <c r="K29">
        <f>I29*I29</f>
        <v>0.34456034658328394</v>
      </c>
    </row>
    <row r="30" spans="1:15" x14ac:dyDescent="0.25">
      <c r="H30" t="s">
        <v>32</v>
      </c>
    </row>
    <row r="34" spans="8:10" x14ac:dyDescent="0.25">
      <c r="H34" t="s">
        <v>24</v>
      </c>
      <c r="J34" t="s">
        <v>14</v>
      </c>
    </row>
    <row r="36" spans="8:10" x14ac:dyDescent="0.25">
      <c r="J36" t="s">
        <v>25</v>
      </c>
    </row>
    <row r="38" spans="8:10" x14ac:dyDescent="0.25">
      <c r="J38" t="s">
        <v>26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801B-66A0-435E-B37C-F907F8506540}">
  <dimension ref="A1:Q38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5" sqref="K25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  <c r="J1" t="s">
        <v>29</v>
      </c>
      <c r="K1" t="s">
        <v>30</v>
      </c>
      <c r="Q1" t="s">
        <v>30</v>
      </c>
    </row>
    <row r="2" spans="1:17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  <c r="J2">
        <f>$O$4+$O$5*B2+$O$6*D2</f>
        <v>73.432786269825925</v>
      </c>
      <c r="K2">
        <f>C2-J2</f>
        <v>11.567213730174075</v>
      </c>
      <c r="Q2">
        <v>10.216108752888061</v>
      </c>
    </row>
    <row r="3" spans="1:17" x14ac:dyDescent="0.25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  <c r="J3">
        <f t="shared" ref="J3:J21" si="5">$O$4+$O$5*B3+$O$6*D3</f>
        <v>74.756844341233773</v>
      </c>
      <c r="K3">
        <f t="shared" ref="K3:K21" si="6">C3-J3</f>
        <v>-15.756844341233773</v>
      </c>
      <c r="Q3">
        <v>-14.452151953146</v>
      </c>
    </row>
    <row r="4" spans="1:17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J4">
        <f t="shared" si="5"/>
        <v>60.487022429019937</v>
      </c>
      <c r="K4">
        <f t="shared" si="6"/>
        <v>25.512977570980063</v>
      </c>
      <c r="N4" t="s">
        <v>28</v>
      </c>
      <c r="O4">
        <v>-40.760761614783014</v>
      </c>
      <c r="Q4">
        <v>26.531110633496311</v>
      </c>
    </row>
    <row r="5" spans="1:17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J5">
        <f t="shared" si="5"/>
        <v>76.15084758643809</v>
      </c>
      <c r="K5">
        <f t="shared" si="6"/>
        <v>2.8491524135619102</v>
      </c>
      <c r="N5" t="s">
        <v>33</v>
      </c>
      <c r="O5">
        <v>0.67951532915303992</v>
      </c>
      <c r="Q5">
        <v>1.5526301649561987</v>
      </c>
    </row>
    <row r="6" spans="1:17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J6">
        <f t="shared" si="5"/>
        <v>82.266485548815467</v>
      </c>
      <c r="K6">
        <f t="shared" si="6"/>
        <v>3.7335144511845328</v>
      </c>
      <c r="N6" t="s">
        <v>34</v>
      </c>
      <c r="O6">
        <v>-2.6830887297139197</v>
      </c>
      <c r="Q6">
        <v>2.5598033421094897</v>
      </c>
    </row>
    <row r="7" spans="1:17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  <c r="J7">
        <f t="shared" si="5"/>
        <v>69.320721708009444</v>
      </c>
      <c r="K7">
        <f t="shared" si="6"/>
        <v>-12.320721708009444</v>
      </c>
      <c r="Q7">
        <v>-11.12519477728226</v>
      </c>
    </row>
    <row r="8" spans="1:17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  <c r="J8">
        <f t="shared" si="5"/>
        <v>80.227939561356322</v>
      </c>
      <c r="K8">
        <f t="shared" si="6"/>
        <v>-7.2279395613563224</v>
      </c>
      <c r="N8" t="s">
        <v>35</v>
      </c>
      <c r="O8">
        <f>SUMSQ(K2:K21)</f>
        <v>3104.1153107900145</v>
      </c>
      <c r="Q8">
        <v>-8.4425877169416026</v>
      </c>
    </row>
    <row r="9" spans="1:17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  <c r="J9">
        <f t="shared" si="5"/>
        <v>85.664062194580652</v>
      </c>
      <c r="K9">
        <f t="shared" si="6"/>
        <v>10.335937805419348</v>
      </c>
      <c r="Q9">
        <v>9.2304551071946577</v>
      </c>
    </row>
    <row r="10" spans="1:17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  <c r="J10">
        <f t="shared" si="5"/>
        <v>63.884599074785136</v>
      </c>
      <c r="K10">
        <f t="shared" si="6"/>
        <v>-8.884599074785136</v>
      </c>
      <c r="N10" t="s">
        <v>31</v>
      </c>
      <c r="O10">
        <f>PEARSON(C2:C21,J2:J21)</f>
        <v>0.59323300866824502</v>
      </c>
      <c r="Q10">
        <v>-7.7982376014185206</v>
      </c>
    </row>
    <row r="11" spans="1:17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  <c r="J11">
        <f t="shared" si="5"/>
        <v>70.035209624060741</v>
      </c>
      <c r="K11">
        <f t="shared" si="6"/>
        <v>-7.0352096240607409</v>
      </c>
      <c r="N11" t="s">
        <v>36</v>
      </c>
      <c r="O11">
        <f>O10*O10</f>
        <v>0.35192540257357807</v>
      </c>
      <c r="Q11">
        <v>-8.4545430121971066</v>
      </c>
    </row>
    <row r="12" spans="1:17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  <c r="J12">
        <f t="shared" si="5"/>
        <v>97.860365532437129</v>
      </c>
      <c r="K12">
        <f t="shared" si="6"/>
        <v>-4.8603655324371289</v>
      </c>
      <c r="Q12">
        <v>-3.0917199505668975</v>
      </c>
    </row>
    <row r="13" spans="1:17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  <c r="J13">
        <f t="shared" si="5"/>
        <v>61.88102567422424</v>
      </c>
      <c r="K13">
        <f t="shared" si="6"/>
        <v>-9.8810256742242402</v>
      </c>
      <c r="Q13">
        <v>-11.46410724840149</v>
      </c>
    </row>
    <row r="14" spans="1:17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  <c r="J14">
        <f t="shared" si="5"/>
        <v>74.791816928132022</v>
      </c>
      <c r="K14">
        <f t="shared" si="6"/>
        <v>5.2081830718679782</v>
      </c>
      <c r="Q14">
        <v>3.8843694589221229</v>
      </c>
    </row>
    <row r="15" spans="1:17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  <c r="J15">
        <f t="shared" si="5"/>
        <v>84.949574278529383</v>
      </c>
      <c r="K15">
        <f t="shared" si="6"/>
        <v>25.050425721470617</v>
      </c>
      <c r="Q15">
        <v>26.55980334210949</v>
      </c>
    </row>
    <row r="16" spans="1:17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  <c r="J16">
        <f t="shared" si="5"/>
        <v>71.394240282366809</v>
      </c>
      <c r="K16">
        <f t="shared" si="6"/>
        <v>-1.394240282366809</v>
      </c>
      <c r="Q16">
        <v>-2.7862823061630309</v>
      </c>
    </row>
    <row r="17" spans="1:17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  <c r="J17">
        <f t="shared" si="5"/>
        <v>76.795390328692889</v>
      </c>
      <c r="K17">
        <f t="shared" si="6"/>
        <v>-11.795390328692889</v>
      </c>
      <c r="Q17">
        <v>-10.449760894094908</v>
      </c>
    </row>
    <row r="18" spans="1:17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  <c r="J18">
        <f t="shared" si="5"/>
        <v>87.667635595141547</v>
      </c>
      <c r="K18">
        <f t="shared" si="6"/>
        <v>-13.667635595141547</v>
      </c>
      <c r="Q18">
        <v>-12.103675245822373</v>
      </c>
    </row>
    <row r="19" spans="1:17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  <c r="J19">
        <f t="shared" si="5"/>
        <v>63.884599074785136</v>
      </c>
      <c r="K19">
        <f t="shared" si="6"/>
        <v>-3.884599074785136</v>
      </c>
      <c r="Q19">
        <v>-2.7982376014185206</v>
      </c>
    </row>
    <row r="20" spans="1:17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  <c r="J20">
        <f t="shared" si="5"/>
        <v>76.15084758643809</v>
      </c>
      <c r="K20">
        <f t="shared" si="6"/>
        <v>-8.1508475864380898</v>
      </c>
      <c r="Q20">
        <v>-9.4473698350438013</v>
      </c>
    </row>
    <row r="21" spans="1:17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  <c r="J21">
        <f t="shared" si="5"/>
        <v>73.397813682927705</v>
      </c>
      <c r="K21">
        <f t="shared" si="6"/>
        <v>20.602186317072295</v>
      </c>
      <c r="Q21">
        <v>21.879587340819938</v>
      </c>
    </row>
    <row r="23" spans="1:17" x14ac:dyDescent="0.25">
      <c r="A23" t="s">
        <v>4</v>
      </c>
      <c r="B23">
        <f>SUM(B2:B21)/COUNT(B2:B21)</f>
        <v>172.7</v>
      </c>
      <c r="C23">
        <f>SUM(C2:C21)/COUNT(C2:C21)</f>
        <v>75.25</v>
      </c>
    </row>
    <row r="24" spans="1:17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J24" t="s">
        <v>7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7" x14ac:dyDescent="0.25">
      <c r="H25" t="s">
        <v>12</v>
      </c>
      <c r="I25">
        <f>SUM(I2:I21)/19</f>
        <v>0.58699262907065886</v>
      </c>
      <c r="J25">
        <f>PEARSON(B2:B21,C2:C21)</f>
        <v>0.5869926290706583</v>
      </c>
      <c r="K25">
        <f>J25*J25</f>
        <v>0.34456034658328344</v>
      </c>
      <c r="L25">
        <f>B24*C24*I25</f>
        <v>130.44736842105266</v>
      </c>
      <c r="M25">
        <f>I25*SQRT(18)/SQRT(1-I25*I25)</f>
        <v>3.0761148356415169</v>
      </c>
      <c r="N25">
        <v>18</v>
      </c>
      <c r="O25">
        <f>_xlfn.T.DIST(M25,N25,FALSE)</f>
        <v>7.1111862817779242E-3</v>
      </c>
    </row>
    <row r="26" spans="1:17" x14ac:dyDescent="0.25">
      <c r="B26" t="s">
        <v>7</v>
      </c>
      <c r="H26" t="s">
        <v>18</v>
      </c>
      <c r="J26">
        <f>PEARSON(B2:B21,D2:D21)</f>
        <v>0.13927358230884518</v>
      </c>
      <c r="K26">
        <f>J26*J26</f>
        <v>1.9397130729138672E-2</v>
      </c>
      <c r="M26">
        <f>J26*SQRT(18)/SQRT(1-J26*J26)</f>
        <v>0.59670327175284343</v>
      </c>
      <c r="N26">
        <v>18</v>
      </c>
      <c r="O26">
        <f>_xlfn.T.DIST(M26,N26,FALSE)</f>
        <v>0.32663769807263493</v>
      </c>
    </row>
    <row r="27" spans="1:17" x14ac:dyDescent="0.25">
      <c r="A27" t="s">
        <v>4</v>
      </c>
      <c r="B27">
        <f>AVERAGE(B2:B21)</f>
        <v>172.7</v>
      </c>
      <c r="H27" t="s">
        <v>19</v>
      </c>
      <c r="J27">
        <f>PEARSON(C2:C21,D2:D21)</f>
        <v>-3.2309376645135762E-3</v>
      </c>
      <c r="K27">
        <f>J27*J27</f>
        <v>1.0438958191972443E-5</v>
      </c>
      <c r="M27">
        <f>J27*SQRT(18)/SQRT(1-J27*J27)</f>
        <v>-1.3707779140664855E-2</v>
      </c>
      <c r="N27">
        <v>18</v>
      </c>
      <c r="O27">
        <f>_xlfn.T.DIST(M27,N27,FALSE)</f>
        <v>0.39340350071929653</v>
      </c>
    </row>
    <row r="28" spans="1:17" x14ac:dyDescent="0.25">
      <c r="A28" t="s">
        <v>5</v>
      </c>
      <c r="B28">
        <f>STDEV(B2:B21)</f>
        <v>13.996616132404816</v>
      </c>
    </row>
    <row r="29" spans="1:17" x14ac:dyDescent="0.25">
      <c r="H29" t="s">
        <v>31</v>
      </c>
      <c r="I29">
        <f>PEARSON(C2:C21,J2:J21)</f>
        <v>0.59323300866824502</v>
      </c>
      <c r="K29">
        <f>I29*I29</f>
        <v>0.35192540257357807</v>
      </c>
    </row>
    <row r="30" spans="1:17" x14ac:dyDescent="0.25">
      <c r="H30" t="s">
        <v>32</v>
      </c>
    </row>
    <row r="34" spans="8:10" x14ac:dyDescent="0.25">
      <c r="H34" t="s">
        <v>24</v>
      </c>
      <c r="J34" t="s">
        <v>14</v>
      </c>
    </row>
    <row r="36" spans="8:10" x14ac:dyDescent="0.25">
      <c r="J36" t="s">
        <v>25</v>
      </c>
    </row>
    <row r="38" spans="8:10" x14ac:dyDescent="0.25">
      <c r="J38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Regrese</vt:lpstr>
      <vt:lpstr>Regrese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2023-02-13T15:44:15Z</dcterms:created>
  <dcterms:modified xsi:type="dcterms:W3CDTF">2023-02-27T16:39:30Z</dcterms:modified>
</cp:coreProperties>
</file>