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zivatel\OneDrive - MUNI\Chemie\Výuka\Advanced HPLC\06-gradient\"/>
    </mc:Choice>
  </mc:AlternateContent>
  <xr:revisionPtr revIDLastSave="23" documentId="8_{71408572-9751-40CB-A2EB-5D365AF9394F}" xr6:coauthVersionLast="45" xr6:coauthVersionMax="45" xr10:uidLastSave="{4E2CA465-1E64-4EE1-BD70-77A6898DEC36}"/>
  <bookViews>
    <workbookView xWindow="-120" yWindow="-120" windowWidth="29040" windowHeight="15990" xr2:uid="{00000000-000D-0000-FFFF-FFFF00000000}"/>
  </bookViews>
  <sheets>
    <sheet name="Gradient transf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E31" i="1"/>
  <c r="E10" i="1"/>
  <c r="E8" i="1"/>
  <c r="D24" i="1" l="1"/>
  <c r="I15" i="1" l="1"/>
  <c r="D58" i="1" l="1"/>
  <c r="D55" i="1"/>
  <c r="D56" i="1"/>
  <c r="N11" i="1" l="1"/>
  <c r="J8" i="1" l="1"/>
  <c r="H34" i="1"/>
  <c r="N8" i="1"/>
  <c r="N6" i="1"/>
  <c r="N7" i="1"/>
  <c r="N5" i="1"/>
  <c r="I36" i="1" l="1"/>
  <c r="N36" i="1" s="1"/>
  <c r="N15" i="1"/>
  <c r="H30" i="1"/>
  <c r="M30" i="1" s="1"/>
  <c r="N24" i="1"/>
  <c r="I55" i="1" l="1"/>
  <c r="I58" i="1"/>
  <c r="N56" i="1"/>
  <c r="N57" i="1" s="1"/>
  <c r="N58" i="1"/>
  <c r="N55" i="1"/>
  <c r="M34" i="1"/>
  <c r="I31" i="1"/>
  <c r="N31" i="1" s="1"/>
  <c r="I32" i="1"/>
  <c r="N32" i="1" s="1"/>
  <c r="I33" i="1"/>
  <c r="N33" i="1" s="1"/>
  <c r="I34" i="1"/>
  <c r="N34" i="1" s="1"/>
  <c r="I30" i="1"/>
  <c r="N30" i="1" s="1"/>
  <c r="I29" i="1"/>
  <c r="N29" i="1" s="1"/>
  <c r="H31" i="1"/>
  <c r="I21" i="1"/>
  <c r="N21" i="1" s="1"/>
  <c r="D57" i="1"/>
  <c r="H33" i="1"/>
  <c r="M33" i="1" s="1"/>
  <c r="M31" i="1" l="1"/>
  <c r="J31" i="1"/>
  <c r="I24" i="1"/>
  <c r="I56" i="1" s="1"/>
  <c r="I57" i="1" s="1"/>
  <c r="H32" i="1"/>
  <c r="M32" i="1" s="1"/>
</calcChain>
</file>

<file path=xl/sharedStrings.xml><?xml version="1.0" encoding="utf-8"?>
<sst xmlns="http://schemas.openxmlformats.org/spreadsheetml/2006/main" count="63" uniqueCount="26">
  <si>
    <t>System A</t>
  </si>
  <si>
    <t>System B</t>
  </si>
  <si>
    <t>Column</t>
  </si>
  <si>
    <t>Length, mm</t>
  </si>
  <si>
    <t>ID, mm</t>
  </si>
  <si>
    <t>Mobile phase</t>
  </si>
  <si>
    <t>Flow-rate, ml/min</t>
  </si>
  <si>
    <t>Injection volume</t>
  </si>
  <si>
    <t>Dwell volume</t>
  </si>
  <si>
    <t>Pressure</t>
  </si>
  <si>
    <t>Equilibrium time, min</t>
  </si>
  <si>
    <t>Time, min</t>
  </si>
  <si>
    <t>B, %</t>
  </si>
  <si>
    <t>Run time, min</t>
  </si>
  <si>
    <t>System C</t>
  </si>
  <si>
    <t>Analysis time, min</t>
  </si>
  <si>
    <t>Analysis/hour</t>
  </si>
  <si>
    <t xml:space="preserve"> 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</si>
  <si>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</si>
  <si>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, ml*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</si>
  <si>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</si>
  <si>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, ul</t>
    </r>
  </si>
  <si>
    <t>Pressure, MPa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</si>
  <si>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/V</t>
    </r>
    <r>
      <rPr>
        <vertAlign val="subscript"/>
        <sz val="11"/>
        <color theme="1"/>
        <rFont val="Calibri"/>
        <family val="2"/>
        <charset val="238"/>
        <scheme val="minor"/>
      </rPr>
      <t>G</t>
    </r>
  </si>
  <si>
    <t>* - 60% of colume volume as a first approximation</t>
  </si>
  <si>
    <t>ml/Analysis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</si>
</sst>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5" fontId="0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84-4EA7-B882-E496AB89EC17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4-4EA7-B882-E496AB89E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85552"/>
        <c:axId val="307862032"/>
      </c:scatterChart>
      <c:valAx>
        <c:axId val="30788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62032"/>
        <c:crosses val="autoZero"/>
        <c:crossBetween val="midCat"/>
      </c:valAx>
      <c:valAx>
        <c:axId val="307862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8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transfer'!$H$29:$H$34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4.5714285714285712</c:v>
                </c:pt>
                <c:pt idx="2">
                  <c:v>13.714285714285714</c:v>
                </c:pt>
                <c:pt idx="3">
                  <c:v>18.285714285714285</c:v>
                </c:pt>
                <c:pt idx="4">
                  <c:v>19.2</c:v>
                </c:pt>
                <c:pt idx="5">
                  <c:v>27.428571428571427</c:v>
                </c:pt>
              </c:numCache>
            </c:numRef>
          </c:xVal>
          <c:yVal>
            <c:numRef>
              <c:f>'Gradient transfer'!$I$29:$I$34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22-4A14-84A9-D2181BBB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63152"/>
        <c:axId val="307879392"/>
      </c:scatterChart>
      <c:valAx>
        <c:axId val="307863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9392"/>
        <c:crosses val="autoZero"/>
        <c:crossBetween val="midCat"/>
      </c:valAx>
      <c:valAx>
        <c:axId val="307879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6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transfer'!$M$29:$M$34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0.79999999999999993</c:v>
                </c:pt>
                <c:pt idx="2">
                  <c:v>2.4</c:v>
                </c:pt>
                <c:pt idx="3">
                  <c:v>3.1999999999999997</c:v>
                </c:pt>
                <c:pt idx="4">
                  <c:v>3.36</c:v>
                </c:pt>
                <c:pt idx="5">
                  <c:v>4.8</c:v>
                </c:pt>
              </c:numCache>
            </c:numRef>
          </c:xVal>
          <c:yVal>
            <c:numRef>
              <c:f>'Gradient transfer'!$N$29:$N$34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F5-4251-8AB0-9D6256D1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64832"/>
        <c:axId val="307881632"/>
      </c:scatterChart>
      <c:valAx>
        <c:axId val="30786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81632"/>
        <c:crosses val="autoZero"/>
        <c:crossBetween val="midCat"/>
      </c:valAx>
      <c:valAx>
        <c:axId val="307881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6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37</xdr:row>
      <xdr:rowOff>15478</xdr:rowOff>
    </xdr:from>
    <xdr:to>
      <xdr:col>5</xdr:col>
      <xdr:colOff>83343</xdr:colOff>
      <xdr:row>51</xdr:row>
      <xdr:rowOff>91678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547687</xdr:colOff>
      <xdr:row>36</xdr:row>
      <xdr:rowOff>190499</xdr:rowOff>
    </xdr:from>
    <xdr:to>
      <xdr:col>10</xdr:col>
      <xdr:colOff>71437</xdr:colOff>
      <xdr:row>51</xdr:row>
      <xdr:rowOff>76199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464344</xdr:colOff>
      <xdr:row>36</xdr:row>
      <xdr:rowOff>190499</xdr:rowOff>
    </xdr:from>
    <xdr:to>
      <xdr:col>15</xdr:col>
      <xdr:colOff>166688</xdr:colOff>
      <xdr:row>51</xdr:row>
      <xdr:rowOff>76199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N61"/>
  <sheetViews>
    <sheetView tabSelected="1" zoomScale="120" zoomScaleNormal="120" workbookViewId="0">
      <selection activeCell="G58" sqref="G58"/>
    </sheetView>
  </sheetViews>
  <sheetFormatPr defaultRowHeight="15" x14ac:dyDescent="0.25"/>
  <cols>
    <col min="1" max="2" width="9.140625" style="1"/>
    <col min="3" max="4" width="23.42578125" style="1" customWidth="1"/>
    <col min="5" max="7" width="9.140625" style="1"/>
    <col min="8" max="9" width="23.42578125" style="1" customWidth="1"/>
    <col min="10" max="12" width="9.140625" style="1"/>
    <col min="13" max="14" width="23.42578125" style="1" customWidth="1"/>
    <col min="15" max="16384" width="9.140625" style="1"/>
  </cols>
  <sheetData>
    <row r="2" spans="3:14" ht="18.75" x14ac:dyDescent="0.3">
      <c r="C2" s="19" t="s">
        <v>0</v>
      </c>
      <c r="D2" s="19"/>
      <c r="H2" s="19" t="s">
        <v>1</v>
      </c>
      <c r="I2" s="19"/>
      <c r="M2" s="19" t="s">
        <v>14</v>
      </c>
      <c r="N2" s="19"/>
    </row>
    <row r="4" spans="3:14" x14ac:dyDescent="0.25">
      <c r="C4" s="12" t="s">
        <v>2</v>
      </c>
      <c r="D4" s="2"/>
      <c r="H4" s="12" t="s">
        <v>2</v>
      </c>
      <c r="I4" s="2"/>
      <c r="M4" s="10" t="s">
        <v>2</v>
      </c>
      <c r="N4" s="5"/>
    </row>
    <row r="5" spans="3:14" x14ac:dyDescent="0.25">
      <c r="C5" s="3" t="s">
        <v>3</v>
      </c>
      <c r="D5" s="3">
        <v>150</v>
      </c>
      <c r="H5" s="3" t="s">
        <v>3</v>
      </c>
      <c r="I5" s="3">
        <v>150</v>
      </c>
      <c r="M5" s="17" t="s">
        <v>3</v>
      </c>
      <c r="N5" s="6">
        <f>I5</f>
        <v>150</v>
      </c>
    </row>
    <row r="6" spans="3:14" x14ac:dyDescent="0.25">
      <c r="C6" s="3" t="s">
        <v>4</v>
      </c>
      <c r="D6" s="3">
        <v>2.1</v>
      </c>
      <c r="H6" s="3" t="s">
        <v>4</v>
      </c>
      <c r="I6" s="3">
        <v>2.1</v>
      </c>
      <c r="M6" s="17" t="s">
        <v>4</v>
      </c>
      <c r="N6" s="6">
        <f>I6</f>
        <v>2.1</v>
      </c>
    </row>
    <row r="7" spans="3:14" ht="18" x14ac:dyDescent="0.35">
      <c r="C7" s="3" t="s">
        <v>18</v>
      </c>
      <c r="D7" s="3">
        <v>1.6</v>
      </c>
      <c r="H7" s="3" t="s">
        <v>18</v>
      </c>
      <c r="I7" s="3">
        <v>1.6</v>
      </c>
      <c r="M7" s="17" t="s">
        <v>18</v>
      </c>
      <c r="N7" s="6">
        <f>I7</f>
        <v>1.6</v>
      </c>
    </row>
    <row r="8" spans="3:14" ht="18" x14ac:dyDescent="0.35">
      <c r="C8" s="3" t="s">
        <v>19</v>
      </c>
      <c r="D8" s="4">
        <v>0.52500000000000002</v>
      </c>
      <c r="E8" s="13">
        <f>($D$5*($D$6/2)^2*PI()/1000)*0.6</f>
        <v>0.31172453105244718</v>
      </c>
      <c r="F8" s="18"/>
      <c r="H8" s="3" t="s">
        <v>19</v>
      </c>
      <c r="I8" s="4">
        <v>0.48</v>
      </c>
      <c r="J8" s="13">
        <f>($I$5*($I$6/2)^2*PI()/1000)*0.6</f>
        <v>0.31172453105244718</v>
      </c>
      <c r="M8" s="17" t="s">
        <v>19</v>
      </c>
      <c r="N8" s="7">
        <f>I8</f>
        <v>0.48</v>
      </c>
    </row>
    <row r="10" spans="3:14" x14ac:dyDescent="0.25">
      <c r="C10" s="12" t="s">
        <v>8</v>
      </c>
      <c r="D10" s="2"/>
      <c r="E10" s="1">
        <f>1.5*0.35</f>
        <v>0.52499999999999991</v>
      </c>
      <c r="H10" s="12" t="s">
        <v>8</v>
      </c>
      <c r="I10" s="2"/>
      <c r="M10" s="10" t="s">
        <v>8</v>
      </c>
      <c r="N10" s="5"/>
    </row>
    <row r="11" spans="3:14" ht="18" x14ac:dyDescent="0.35">
      <c r="C11" s="3" t="s">
        <v>20</v>
      </c>
      <c r="D11" s="3">
        <v>0.18</v>
      </c>
      <c r="H11" s="3" t="s">
        <v>20</v>
      </c>
      <c r="I11" s="3">
        <v>0.18</v>
      </c>
      <c r="M11" s="17" t="s">
        <v>20</v>
      </c>
      <c r="N11" s="6">
        <f>I11</f>
        <v>0.18</v>
      </c>
    </row>
    <row r="14" spans="3:14" x14ac:dyDescent="0.25">
      <c r="C14" s="12" t="s">
        <v>7</v>
      </c>
      <c r="D14" s="2"/>
      <c r="H14" s="10" t="s">
        <v>7</v>
      </c>
      <c r="I14" s="5"/>
      <c r="M14" s="10" t="s">
        <v>7</v>
      </c>
      <c r="N14" s="5"/>
    </row>
    <row r="15" spans="3:14" ht="18" x14ac:dyDescent="0.35">
      <c r="C15" s="3" t="s">
        <v>21</v>
      </c>
      <c r="D15" s="3">
        <v>5</v>
      </c>
      <c r="H15" s="17" t="s">
        <v>21</v>
      </c>
      <c r="I15" s="7">
        <f>D15*((I6^2*I5)/(D6^2*D5))</f>
        <v>5</v>
      </c>
      <c r="M15" s="17" t="s">
        <v>21</v>
      </c>
      <c r="N15" s="7">
        <f>I15*((N6^2*N5)/(I6^2*I5))</f>
        <v>5</v>
      </c>
    </row>
    <row r="17" spans="3:14" x14ac:dyDescent="0.25">
      <c r="C17" s="12" t="s">
        <v>5</v>
      </c>
      <c r="D17" s="2"/>
      <c r="H17" s="10" t="s">
        <v>5</v>
      </c>
      <c r="I17" s="5"/>
      <c r="K17" s="1" t="s">
        <v>17</v>
      </c>
      <c r="M17" s="12" t="s">
        <v>5</v>
      </c>
      <c r="N17" s="2"/>
    </row>
    <row r="18" spans="3:14" x14ac:dyDescent="0.25">
      <c r="C18" s="3" t="s">
        <v>6</v>
      </c>
      <c r="D18" s="3">
        <v>0.35</v>
      </c>
      <c r="H18" s="6" t="s">
        <v>6</v>
      </c>
      <c r="I18" s="7">
        <f>D18*(I6^2/D6^2)*(D7/I7)</f>
        <v>0.35</v>
      </c>
      <c r="M18" s="3" t="s">
        <v>6</v>
      </c>
      <c r="N18" s="4">
        <v>2</v>
      </c>
    </row>
    <row r="20" spans="3:14" x14ac:dyDescent="0.25">
      <c r="C20" s="12" t="s">
        <v>9</v>
      </c>
      <c r="D20" s="2"/>
      <c r="H20" s="10" t="s">
        <v>9</v>
      </c>
      <c r="I20" s="10"/>
      <c r="M20" s="10" t="s">
        <v>9</v>
      </c>
      <c r="N20" s="5"/>
    </row>
    <row r="21" spans="3:14" x14ac:dyDescent="0.25">
      <c r="C21" s="3" t="s">
        <v>22</v>
      </c>
      <c r="D21" s="3">
        <v>5.4</v>
      </c>
      <c r="H21" s="6" t="s">
        <v>22</v>
      </c>
      <c r="I21" s="8">
        <f>D21*((I5*I18)/(D5*D18))*((D7*D6)/(I7*I6))^2</f>
        <v>5.4</v>
      </c>
      <c r="M21" s="17" t="s">
        <v>22</v>
      </c>
      <c r="N21" s="8">
        <f>(N18*N5*I21)/(I18*I5)</f>
        <v>30.857142857142858</v>
      </c>
    </row>
    <row r="24" spans="3:14" x14ac:dyDescent="0.25">
      <c r="C24" s="6" t="s">
        <v>10</v>
      </c>
      <c r="D24" s="9">
        <f>(10*(PI()*D5*(D6/2)^2)/1000)/D18</f>
        <v>14.844025288211773</v>
      </c>
      <c r="H24" s="6" t="s">
        <v>10</v>
      </c>
      <c r="I24" s="14">
        <f>(10*(PI()*I5*(I6/2)^2)/1000)/I18</f>
        <v>14.844025288211773</v>
      </c>
      <c r="M24" s="6" t="s">
        <v>10</v>
      </c>
      <c r="N24" s="14">
        <f>(10*(PI()*N5*(N6/2)^2)/1000)/N18</f>
        <v>2.59770442543706</v>
      </c>
    </row>
    <row r="28" spans="3:14" x14ac:dyDescent="0.25">
      <c r="C28" s="12" t="s">
        <v>11</v>
      </c>
      <c r="D28" s="12" t="s">
        <v>12</v>
      </c>
      <c r="H28" s="10" t="s">
        <v>11</v>
      </c>
      <c r="I28" s="10" t="s">
        <v>12</v>
      </c>
      <c r="M28" s="10" t="s">
        <v>11</v>
      </c>
      <c r="N28" s="10" t="s">
        <v>12</v>
      </c>
    </row>
    <row r="29" spans="3:14" x14ac:dyDescent="0.25">
      <c r="C29" s="3">
        <v>0</v>
      </c>
      <c r="D29" s="3">
        <v>5</v>
      </c>
      <c r="H29" s="6">
        <v>0</v>
      </c>
      <c r="I29" s="6">
        <f t="shared" ref="I29:I34" si="0">D29</f>
        <v>5</v>
      </c>
      <c r="M29" s="6">
        <v>0</v>
      </c>
      <c r="N29" s="6">
        <f>I29</f>
        <v>5</v>
      </c>
    </row>
    <row r="30" spans="3:14" x14ac:dyDescent="0.25">
      <c r="C30" s="3">
        <v>5</v>
      </c>
      <c r="D30" s="3">
        <v>5</v>
      </c>
      <c r="H30" s="7">
        <f>C30*($I$8/$D$8)*($D$18/$I$18)</f>
        <v>4.5714285714285712</v>
      </c>
      <c r="I30" s="6">
        <f t="shared" si="0"/>
        <v>5</v>
      </c>
      <c r="M30" s="7">
        <f>H30*($N$8/$I$8)*($I$18/$N$18)</f>
        <v>0.79999999999999993</v>
      </c>
      <c r="N30" s="6">
        <f t="shared" ref="N30:N34" si="1">I30</f>
        <v>5</v>
      </c>
    </row>
    <row r="31" spans="3:14" x14ac:dyDescent="0.25">
      <c r="C31" s="3">
        <v>15</v>
      </c>
      <c r="D31" s="3">
        <v>95</v>
      </c>
      <c r="E31" s="1">
        <f>(D31-D30)/((C31-C30)*D18)</f>
        <v>25.714285714285715</v>
      </c>
      <c r="H31" s="7">
        <f>C31*($I$8/$D$8)*($D$18/$I$18)</f>
        <v>13.714285714285714</v>
      </c>
      <c r="I31" s="6">
        <f t="shared" si="0"/>
        <v>95</v>
      </c>
      <c r="J31" s="1">
        <f>(I31-I30)/((H31-H30)*I18)</f>
        <v>28.125000000000004</v>
      </c>
      <c r="M31" s="7">
        <f>H31*($N$8/$I$8)*($I$18/$N$18)</f>
        <v>2.4</v>
      </c>
      <c r="N31" s="6">
        <f t="shared" si="1"/>
        <v>95</v>
      </c>
    </row>
    <row r="32" spans="3:14" x14ac:dyDescent="0.25">
      <c r="C32" s="3">
        <v>20</v>
      </c>
      <c r="D32" s="3">
        <v>95</v>
      </c>
      <c r="H32" s="7">
        <f>C32*($I$8/$D$8)*($D$18/$I$18)</f>
        <v>18.285714285714285</v>
      </c>
      <c r="I32" s="6">
        <f t="shared" si="0"/>
        <v>95</v>
      </c>
      <c r="M32" s="7">
        <f>H32*($N$8/$I$8)*($I$18/$N$18)</f>
        <v>3.1999999999999997</v>
      </c>
      <c r="N32" s="6">
        <f t="shared" si="1"/>
        <v>95</v>
      </c>
    </row>
    <row r="33" spans="3:14" x14ac:dyDescent="0.25">
      <c r="C33" s="3">
        <v>21</v>
      </c>
      <c r="D33" s="3">
        <v>5</v>
      </c>
      <c r="H33" s="7">
        <f>C33*($I$8/$D$8)*($D$18/$I$18)</f>
        <v>19.2</v>
      </c>
      <c r="I33" s="6">
        <f t="shared" si="0"/>
        <v>5</v>
      </c>
      <c r="M33" s="7">
        <f>H33*($N$8/$I$8)*($I$18/$N$18)</f>
        <v>3.36</v>
      </c>
      <c r="N33" s="6">
        <f t="shared" si="1"/>
        <v>5</v>
      </c>
    </row>
    <row r="34" spans="3:14" x14ac:dyDescent="0.25">
      <c r="C34" s="3">
        <v>30</v>
      </c>
      <c r="D34" s="3">
        <v>5</v>
      </c>
      <c r="H34" s="7">
        <f>C34*($I$8/$D$8)*($D$18/$I$18)</f>
        <v>27.428571428571427</v>
      </c>
      <c r="I34" s="6">
        <f t="shared" si="0"/>
        <v>5</v>
      </c>
      <c r="M34" s="7">
        <f>H34*($N$8/$I$8)*($I$18/$N$18)</f>
        <v>4.8</v>
      </c>
      <c r="N34" s="6">
        <f t="shared" si="1"/>
        <v>5</v>
      </c>
    </row>
    <row r="36" spans="3:14" x14ac:dyDescent="0.25">
      <c r="C36" s="12" t="s">
        <v>13</v>
      </c>
      <c r="D36" s="12">
        <v>20</v>
      </c>
      <c r="H36" s="10" t="s">
        <v>13</v>
      </c>
      <c r="I36" s="11">
        <f>D36*($I$8/$D$8)*($D$18/$I$18)</f>
        <v>18.285714285714285</v>
      </c>
      <c r="M36" s="10" t="s">
        <v>13</v>
      </c>
      <c r="N36" s="11">
        <f>I36*(N8/I8)*(I18/N18)</f>
        <v>3.1999999999999997</v>
      </c>
    </row>
    <row r="54" spans="3:14" x14ac:dyDescent="0.25">
      <c r="C54" s="5"/>
      <c r="D54" s="16" t="s">
        <v>0</v>
      </c>
      <c r="I54" s="16" t="s">
        <v>1</v>
      </c>
      <c r="N54" s="16" t="s">
        <v>1</v>
      </c>
    </row>
    <row r="55" spans="3:14" ht="18" x14ac:dyDescent="0.35">
      <c r="C55" s="17" t="s">
        <v>23</v>
      </c>
      <c r="D55" s="15">
        <f>D8/(D36*D18)</f>
        <v>7.4999999999999997E-2</v>
      </c>
      <c r="I55" s="15">
        <f>I8/(I18*I36)</f>
        <v>7.4999999999999997E-2</v>
      </c>
      <c r="N55" s="15">
        <f>N8/(N18*N36)</f>
        <v>7.4999999999999997E-2</v>
      </c>
    </row>
    <row r="56" spans="3:14" x14ac:dyDescent="0.25">
      <c r="C56" s="17" t="s">
        <v>15</v>
      </c>
      <c r="D56" s="9">
        <f>D36+D24</f>
        <v>34.844025288211775</v>
      </c>
      <c r="I56" s="7">
        <f>I36+I24</f>
        <v>33.129739573926059</v>
      </c>
      <c r="N56" s="7">
        <f>N36+N24</f>
        <v>5.7977044254370593</v>
      </c>
    </row>
    <row r="57" spans="3:14" x14ac:dyDescent="0.25">
      <c r="C57" s="17" t="s">
        <v>16</v>
      </c>
      <c r="D57" s="8">
        <f>60/D56</f>
        <v>1.7219594895742096</v>
      </c>
      <c r="I57" s="8">
        <f>60/I56</f>
        <v>1.811061625344665</v>
      </c>
      <c r="N57" s="8">
        <f>60/N56</f>
        <v>10.348923573398087</v>
      </c>
    </row>
    <row r="58" spans="3:14" x14ac:dyDescent="0.25">
      <c r="C58" s="17" t="s">
        <v>25</v>
      </c>
      <c r="D58" s="17">
        <f>D18*D36</f>
        <v>7</v>
      </c>
      <c r="I58" s="8">
        <f>I18*I36</f>
        <v>6.3999999999999995</v>
      </c>
      <c r="N58" s="8">
        <f>N18*N36</f>
        <v>6.3999999999999995</v>
      </c>
    </row>
    <row r="61" spans="3:14" x14ac:dyDescent="0.25">
      <c r="C61" s="20" t="s">
        <v>24</v>
      </c>
      <c r="D61" s="20"/>
      <c r="E61" s="20"/>
      <c r="F61" s="20"/>
      <c r="G61" s="20"/>
    </row>
  </sheetData>
  <mergeCells count="4">
    <mergeCell ref="C2:D2"/>
    <mergeCell ref="H2:I2"/>
    <mergeCell ref="M2:N2"/>
    <mergeCell ref="C61:G6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Gradient 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Urban</dc:creator>
  <cp:lastModifiedBy>Jiri Urban</cp:lastModifiedBy>
  <dcterms:created xsi:type="dcterms:W3CDTF">2017-03-23T08:55:49Z</dcterms:created>
  <dcterms:modified xsi:type="dcterms:W3CDTF">2021-03-18T11:22:08Z</dcterms:modified>
</cp:coreProperties>
</file>