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F:\2022_Stanovení\Nav\Navody\2020_Instrumentální analýza_U\"/>
    </mc:Choice>
  </mc:AlternateContent>
  <xr:revisionPtr revIDLastSave="0" documentId="8_{8BFADC6F-129C-4FDD-9247-EB8FA5AF0071}" xr6:coauthVersionLast="47" xr6:coauthVersionMax="47" xr10:uidLastSave="{00000000-0000-0000-0000-000000000000}"/>
  <bookViews>
    <workbookView xWindow="-108" yWindow="-108" windowWidth="23256" windowHeight="12600" tabRatio="834" activeTab="1"/>
  </bookViews>
  <sheets>
    <sheet name="Tab_graf" sheetId="2" r:id="rId1"/>
    <sheet name="Tab_početně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2" l="1"/>
  <c r="D8" i="2"/>
  <c r="D9" i="2"/>
  <c r="D10" i="2"/>
  <c r="D11" i="2"/>
  <c r="D12" i="2"/>
  <c r="D22" i="2"/>
  <c r="D13" i="2"/>
  <c r="D14" i="2"/>
  <c r="D15" i="2"/>
  <c r="D16" i="2"/>
  <c r="D17" i="2"/>
  <c r="B20" i="2"/>
  <c r="B22" i="2"/>
  <c r="I8" i="2"/>
  <c r="I21" i="2" s="1"/>
  <c r="I9" i="2"/>
  <c r="I10" i="2"/>
  <c r="I11" i="2"/>
  <c r="I12" i="2"/>
  <c r="I13" i="2"/>
  <c r="I14" i="2"/>
  <c r="I15" i="2"/>
  <c r="I16" i="2"/>
  <c r="I17" i="2"/>
  <c r="C20" i="2"/>
  <c r="E8" i="2"/>
  <c r="E20" i="2" s="1"/>
  <c r="E9" i="2"/>
  <c r="E10" i="2"/>
  <c r="E11" i="2"/>
  <c r="E12" i="2"/>
  <c r="E13" i="2"/>
  <c r="E14" i="2"/>
  <c r="E15" i="2"/>
  <c r="E16" i="2"/>
  <c r="E17" i="2"/>
  <c r="D42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C22" i="2"/>
  <c r="B50" i="2" l="1"/>
  <c r="B30" i="2"/>
  <c r="B33" i="2" s="1"/>
  <c r="B48" i="2"/>
  <c r="F17" i="2" l="1"/>
  <c r="F10" i="2"/>
  <c r="F13" i="2"/>
  <c r="F11" i="2"/>
  <c r="F16" i="2"/>
  <c r="F9" i="2"/>
  <c r="F15" i="2"/>
  <c r="F8" i="2"/>
  <c r="F12" i="2"/>
  <c r="F14" i="2"/>
  <c r="D45" i="2"/>
  <c r="G8" i="2" l="1"/>
  <c r="H8" i="2" s="1"/>
  <c r="L8" i="2"/>
  <c r="G16" i="2"/>
  <c r="H16" i="2" s="1"/>
  <c r="L16" i="2"/>
  <c r="G10" i="2"/>
  <c r="H10" i="2" s="1"/>
  <c r="L10" i="2"/>
  <c r="G12" i="2"/>
  <c r="H12" i="2" s="1"/>
  <c r="L12" i="2"/>
  <c r="L15" i="2"/>
  <c r="G15" i="2"/>
  <c r="H15" i="2" s="1"/>
  <c r="L9" i="2"/>
  <c r="G9" i="2"/>
  <c r="H9" i="2" s="1"/>
  <c r="L11" i="2"/>
  <c r="G11" i="2"/>
  <c r="H11" i="2" s="1"/>
  <c r="L13" i="2"/>
  <c r="G13" i="2"/>
  <c r="H13" i="2" s="1"/>
  <c r="G14" i="2"/>
  <c r="H14" i="2" s="1"/>
  <c r="L14" i="2"/>
  <c r="G17" i="2"/>
  <c r="H17" i="2" s="1"/>
  <c r="L17" i="2"/>
  <c r="H21" i="2" l="1"/>
  <c r="B37" i="2" s="1"/>
  <c r="B40" i="2" s="1"/>
  <c r="B41" i="2" s="1"/>
</calcChain>
</file>

<file path=xl/sharedStrings.xml><?xml version="1.0" encoding="utf-8"?>
<sst xmlns="http://schemas.openxmlformats.org/spreadsheetml/2006/main" count="89" uniqueCount="78">
  <si>
    <t>A</t>
  </si>
  <si>
    <t>Kopírované hodnoty pro graf</t>
  </si>
  <si>
    <t>xi</t>
  </si>
  <si>
    <t>yi</t>
  </si>
  <si>
    <t>(xi)^2</t>
  </si>
  <si>
    <t>xi.yi</t>
  </si>
  <si>
    <t>Yi</t>
  </si>
  <si>
    <t>(yi-Yi)</t>
  </si>
  <si>
    <t>(yi-Yi)^2</t>
  </si>
  <si>
    <t>(yi)^2</t>
  </si>
  <si>
    <t>SUM(xi)</t>
  </si>
  <si>
    <t>SUM(yi)</t>
  </si>
  <si>
    <t>SUM(xi.yi)</t>
  </si>
  <si>
    <t>SUM([(yi-Yi)^2])</t>
  </si>
  <si>
    <t>SUM((yi)^2)</t>
  </si>
  <si>
    <t>[SUM(xi)]^2=</t>
  </si>
  <si>
    <t>[SUM(yi)]^2=</t>
  </si>
  <si>
    <t>SUM(xi^2)</t>
  </si>
  <si>
    <t>počet měření n=</t>
  </si>
  <si>
    <t>Výpočet koeficientu pro regresní přímku:</t>
  </si>
  <si>
    <t>Yi = a + b.xi</t>
  </si>
  <si>
    <t>SUM(xi)*SUM(yi) - n*SUM(xi.yi)</t>
  </si>
  <si>
    <t>b=</t>
  </si>
  <si>
    <t>---------------------------------</t>
  </si>
  <si>
    <t>[SUM(xi)]^2</t>
  </si>
  <si>
    <t xml:space="preserve"> - n*SUM(xi^2)</t>
  </si>
  <si>
    <t>a=</t>
  </si>
  <si>
    <t>(1/n)*[SUM(yi) - b*SUM(xi)]</t>
  </si>
  <si>
    <t>směrodatná odchylka - rozptyl hodnot yi</t>
  </si>
  <si>
    <t xml:space="preserve">s(x,y)= </t>
  </si>
  <si>
    <t>SQR [SUM(yi-Yi)^2/n-2]=</t>
  </si>
  <si>
    <t>pro směrnici přímky</t>
  </si>
  <si>
    <t xml:space="preserve">s(b)= </t>
  </si>
  <si>
    <t>s(x,y)/(SQR [sum(xi^2) - xp.(SUM(x)]</t>
  </si>
  <si>
    <t>sr(b)%=</t>
  </si>
  <si>
    <t>xp=</t>
  </si>
  <si>
    <t>Korelační koeficient</t>
  </si>
  <si>
    <t>r=</t>
  </si>
  <si>
    <t>(e/f)=</t>
  </si>
  <si>
    <t>e=</t>
  </si>
  <si>
    <t>(n.SUM(xi.yi)-(SUM(xi)*SUM(yi))</t>
  </si>
  <si>
    <t>f=</t>
  </si>
  <si>
    <t>SQRT[n.SUM((xi)^2)-(SUM(xi))^2][n.SUM((yi)^2)-(SUM(yi))^2]</t>
  </si>
  <si>
    <t>Měření</t>
  </si>
  <si>
    <t>Číslo</t>
  </si>
  <si>
    <t>Dilčí výpočty</t>
  </si>
  <si>
    <t>Regr.hodnota</t>
  </si>
  <si>
    <t>exp.</t>
  </si>
  <si>
    <t>m Fe (ug)</t>
  </si>
  <si>
    <t>g/mol</t>
  </si>
  <si>
    <t xml:space="preserve">M(Fe)  =  </t>
  </si>
  <si>
    <t>ug</t>
  </si>
  <si>
    <t>č.</t>
  </si>
  <si>
    <t>V</t>
  </si>
  <si>
    <t xml:space="preserve">m </t>
  </si>
  <si>
    <t>e</t>
  </si>
  <si>
    <t xml:space="preserve"> [ml] </t>
  </si>
  <si>
    <t xml:space="preserve">[mmol] </t>
  </si>
  <si>
    <t xml:space="preserve">[mol/l] </t>
  </si>
  <si>
    <t>(změřeno)</t>
  </si>
  <si>
    <t>Vzorek:</t>
  </si>
  <si>
    <t>Kalibrační přímka A</t>
  </si>
  <si>
    <t>n</t>
  </si>
  <si>
    <r>
      <t>A</t>
    </r>
    <r>
      <rPr>
        <vertAlign val="superscript"/>
        <sz val="11"/>
        <rFont val="Arial Narrow"/>
        <family val="2"/>
        <charset val="238"/>
      </rPr>
      <t>t</t>
    </r>
  </si>
  <si>
    <t>A1 =</t>
  </si>
  <si>
    <t>A2 =</t>
  </si>
  <si>
    <t>A3 =</t>
  </si>
  <si>
    <r>
      <t>A</t>
    </r>
    <r>
      <rPr>
        <vertAlign val="superscript"/>
        <sz val="11"/>
        <rFont val="Arial Narrow"/>
        <family val="2"/>
        <charset val="238"/>
      </rPr>
      <t>t</t>
    </r>
    <r>
      <rPr>
        <sz val="11"/>
        <rFont val="Arial Narrow"/>
        <family val="2"/>
        <charset val="238"/>
      </rPr>
      <t xml:space="preserve"> = </t>
    </r>
    <r>
      <rPr>
        <sz val="11"/>
        <rFont val="Symbol"/>
        <family val="1"/>
        <charset val="2"/>
      </rPr>
      <t>e</t>
    </r>
    <r>
      <rPr>
        <sz val="11"/>
        <rFont val="Arial Narrow"/>
        <family val="2"/>
        <charset val="238"/>
      </rPr>
      <t>* . c</t>
    </r>
  </si>
  <si>
    <t>Stanovení obsahu Fe ve vzorku 1,10-fenanthrolinem (standard A)</t>
  </si>
  <si>
    <r>
      <rPr>
        <sz val="10"/>
        <rFont val="Arial Narrow"/>
        <family val="2"/>
        <charset val="238"/>
      </rPr>
      <t xml:space="preserve">Standard A   </t>
    </r>
  </si>
  <si>
    <r>
      <t>obsah v 1 ml Fe</t>
    </r>
    <r>
      <rPr>
        <vertAlign val="superscript"/>
        <sz val="10"/>
        <rFont val="Arial Narrow"/>
        <family val="2"/>
        <charset val="238"/>
      </rPr>
      <t>3+</t>
    </r>
  </si>
  <si>
    <r>
      <t>Do 25 ml odměrných baněk (V</t>
    </r>
    <r>
      <rPr>
        <vertAlign val="subscript"/>
        <sz val="10"/>
        <rFont val="Arial Narrow"/>
        <family val="2"/>
        <charset val="238"/>
      </rPr>
      <t>0</t>
    </r>
    <r>
      <rPr>
        <sz val="10"/>
        <rFont val="Arial Narrow"/>
        <family val="2"/>
        <charset val="238"/>
      </rPr>
      <t>) pipetováno:</t>
    </r>
  </si>
  <si>
    <r>
      <t>c</t>
    </r>
    <r>
      <rPr>
        <vertAlign val="subscript"/>
        <sz val="10"/>
        <rFont val="Arial Narrow"/>
        <family val="2"/>
        <charset val="238"/>
      </rPr>
      <t>Fe</t>
    </r>
  </si>
  <si>
    <r>
      <rPr>
        <sz val="10"/>
        <rFont val="Symbol"/>
        <family val="1"/>
        <charset val="2"/>
      </rPr>
      <t>e</t>
    </r>
    <r>
      <rPr>
        <sz val="10"/>
        <rFont val="Arial Narrow"/>
        <family val="2"/>
        <charset val="238"/>
      </rPr>
      <t xml:space="preserve"> = A/c</t>
    </r>
    <r>
      <rPr>
        <vertAlign val="subscript"/>
        <sz val="10"/>
        <rFont val="Arial Narrow"/>
        <family val="2"/>
        <charset val="238"/>
      </rPr>
      <t>Fe</t>
    </r>
  </si>
  <si>
    <r>
      <rPr>
        <sz val="10"/>
        <rFont val="Symbol"/>
        <family val="1"/>
        <charset val="2"/>
      </rPr>
      <t>e</t>
    </r>
    <r>
      <rPr>
        <sz val="10"/>
        <rFont val="Arial Narrow"/>
        <family val="2"/>
        <charset val="238"/>
      </rPr>
      <t>* =</t>
    </r>
  </si>
  <si>
    <r>
      <t xml:space="preserve"> [</t>
    </r>
    <r>
      <rPr>
        <sz val="10"/>
        <rFont val="Symbol"/>
        <family val="1"/>
        <charset val="2"/>
      </rPr>
      <t>m</t>
    </r>
    <r>
      <rPr>
        <sz val="10"/>
        <rFont val="Arial CE"/>
        <family val="2"/>
        <charset val="238"/>
      </rPr>
      <t xml:space="preserve">g] </t>
    </r>
  </si>
  <si>
    <t>Tabulka - standard A</t>
  </si>
  <si>
    <t xml:space="preserve">Regresní analýza - stanovení obsahu Fe ve vzorku 1,10-fenanthrolinem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</si>
</sst>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General_)"/>
    <numFmt numFmtId="175" formatCode="0.000"/>
    <numFmt numFmtId="181" formatCode="0.0000"/>
    <numFmt numFmtId="182" formatCode="0.0000000"/>
  </numFmts>
  <fonts count="30" x14ac:knownFonts="1">
    <font>
      <sz val="10"/>
      <name val="Courier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Courier"/>
      <family val="3"/>
    </font>
    <font>
      <sz val="11"/>
      <name val="Symbol"/>
      <family val="1"/>
      <charset val="2"/>
    </font>
    <font>
      <sz val="8"/>
      <name val="Courier"/>
      <family val="3"/>
      <charset val="238"/>
    </font>
    <font>
      <sz val="8"/>
      <name val="Courier"/>
      <charset val="238"/>
    </font>
    <font>
      <sz val="9"/>
      <name val="Arial CE"/>
      <family val="2"/>
      <charset val="238"/>
    </font>
    <font>
      <sz val="9"/>
      <name val="Courier"/>
      <family val="3"/>
      <charset val="238"/>
    </font>
    <font>
      <i/>
      <sz val="11"/>
      <name val="Arial CE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vertAlign val="subscript"/>
      <sz val="10"/>
      <name val="Arial Narrow"/>
      <family val="2"/>
      <charset val="238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174" fontId="0" fillId="0" borderId="0"/>
    <xf numFmtId="0" fontId="3" fillId="0" borderId="0"/>
  </cellStyleXfs>
  <cellXfs count="74">
    <xf numFmtId="174" fontId="0" fillId="0" borderId="0" xfId="0"/>
    <xf numFmtId="174" fontId="4" fillId="0" borderId="0" xfId="0" applyFont="1"/>
    <xf numFmtId="174" fontId="6" fillId="0" borderId="0" xfId="0" applyFont="1"/>
    <xf numFmtId="174" fontId="7" fillId="0" borderId="0" xfId="0" applyFont="1"/>
    <xf numFmtId="174" fontId="8" fillId="0" borderId="0" xfId="0" applyFont="1"/>
    <xf numFmtId="174" fontId="9" fillId="0" borderId="0" xfId="0" applyFont="1"/>
    <xf numFmtId="174" fontId="5" fillId="0" borderId="0" xfId="0" applyFont="1"/>
    <xf numFmtId="174" fontId="9" fillId="0" borderId="0" xfId="0" applyFont="1" applyAlignment="1" applyProtection="1">
      <alignment horizontal="left"/>
    </xf>
    <xf numFmtId="174" fontId="7" fillId="0" borderId="1" xfId="0" applyFont="1" applyBorder="1" applyAlignment="1" applyProtection="1">
      <alignment horizontal="left"/>
    </xf>
    <xf numFmtId="174" fontId="7" fillId="0" borderId="2" xfId="0" applyFont="1" applyBorder="1" applyAlignment="1" applyProtection="1">
      <alignment horizontal="center"/>
    </xf>
    <xf numFmtId="174" fontId="7" fillId="0" borderId="3" xfId="0" applyFont="1" applyBorder="1" applyAlignment="1" applyProtection="1">
      <alignment horizontal="left"/>
    </xf>
    <xf numFmtId="174" fontId="7" fillId="0" borderId="1" xfId="0" applyFont="1" applyBorder="1" applyAlignment="1" applyProtection="1">
      <alignment horizontal="center"/>
    </xf>
    <xf numFmtId="174" fontId="7" fillId="0" borderId="4" xfId="0" applyFont="1" applyBorder="1"/>
    <xf numFmtId="174" fontId="7" fillId="0" borderId="5" xfId="0" applyFont="1" applyBorder="1"/>
    <xf numFmtId="174" fontId="7" fillId="0" borderId="3" xfId="0" applyFont="1" applyBorder="1" applyAlignment="1" applyProtection="1">
      <alignment horizontal="center"/>
    </xf>
    <xf numFmtId="174" fontId="7" fillId="0" borderId="6" xfId="0" applyFont="1" applyBorder="1" applyAlignment="1" applyProtection="1">
      <alignment horizontal="center"/>
    </xf>
    <xf numFmtId="174" fontId="7" fillId="0" borderId="7" xfId="0" applyFont="1" applyBorder="1" applyAlignment="1" applyProtection="1">
      <alignment horizontal="center"/>
    </xf>
    <xf numFmtId="174" fontId="7" fillId="0" borderId="8" xfId="0" applyFont="1" applyBorder="1"/>
    <xf numFmtId="174" fontId="7" fillId="0" borderId="9" xfId="0" applyFont="1" applyBorder="1"/>
    <xf numFmtId="174" fontId="7" fillId="0" borderId="10" xfId="0" applyFont="1" applyBorder="1"/>
    <xf numFmtId="174" fontId="7" fillId="0" borderId="11" xfId="0" applyFont="1" applyBorder="1"/>
    <xf numFmtId="174" fontId="7" fillId="0" borderId="12" xfId="0" applyFont="1" applyBorder="1" applyProtection="1"/>
    <xf numFmtId="174" fontId="7" fillId="0" borderId="13" xfId="0" applyFont="1" applyBorder="1" applyProtection="1"/>
    <xf numFmtId="174" fontId="7" fillId="0" borderId="14" xfId="0" applyFont="1" applyBorder="1" applyAlignment="1" applyProtection="1">
      <alignment horizontal="center"/>
    </xf>
    <xf numFmtId="174" fontId="7" fillId="0" borderId="15" xfId="0" applyFont="1" applyBorder="1" applyAlignment="1" applyProtection="1">
      <alignment horizontal="center"/>
    </xf>
    <xf numFmtId="174" fontId="11" fillId="0" borderId="0" xfId="0" applyFont="1"/>
    <xf numFmtId="174" fontId="7" fillId="0" borderId="4" xfId="0" applyFont="1" applyBorder="1" applyAlignment="1" applyProtection="1">
      <alignment horizontal="left"/>
    </xf>
    <xf numFmtId="174" fontId="7" fillId="0" borderId="16" xfId="0" applyFont="1" applyBorder="1" applyAlignment="1" applyProtection="1">
      <alignment horizontal="left"/>
    </xf>
    <xf numFmtId="174" fontId="7" fillId="0" borderId="0" xfId="0" applyFont="1" applyBorder="1"/>
    <xf numFmtId="174" fontId="7" fillId="0" borderId="17" xfId="0" applyFont="1" applyBorder="1" applyAlignment="1" applyProtection="1">
      <alignment horizontal="center"/>
    </xf>
    <xf numFmtId="174" fontId="7" fillId="0" borderId="18" xfId="0" applyFont="1" applyBorder="1" applyAlignment="1" applyProtection="1">
      <alignment horizontal="center"/>
    </xf>
    <xf numFmtId="174" fontId="7" fillId="0" borderId="18" xfId="0" applyFont="1" applyBorder="1" applyAlignment="1">
      <alignment horizontal="center"/>
    </xf>
    <xf numFmtId="174" fontId="7" fillId="0" borderId="19" xfId="0" applyFont="1" applyBorder="1" applyAlignment="1">
      <alignment horizontal="center"/>
    </xf>
    <xf numFmtId="175" fontId="12" fillId="0" borderId="12" xfId="0" applyNumberFormat="1" applyFont="1" applyBorder="1" applyAlignment="1" applyProtection="1">
      <alignment horizontal="center"/>
    </xf>
    <xf numFmtId="175" fontId="12" fillId="0" borderId="12" xfId="0" applyNumberFormat="1" applyFont="1" applyBorder="1" applyAlignment="1">
      <alignment horizontal="center"/>
    </xf>
    <xf numFmtId="174" fontId="13" fillId="0" borderId="12" xfId="0" applyFont="1" applyBorder="1" applyAlignment="1" applyProtection="1">
      <alignment horizontal="center"/>
    </xf>
    <xf numFmtId="174" fontId="13" fillId="0" borderId="12" xfId="0" applyFont="1" applyBorder="1" applyAlignment="1">
      <alignment horizontal="center"/>
    </xf>
    <xf numFmtId="174" fontId="10" fillId="0" borderId="12" xfId="0" applyFont="1" applyBorder="1" applyAlignment="1" applyProtection="1">
      <alignment horizontal="center"/>
    </xf>
    <xf numFmtId="181" fontId="7" fillId="0" borderId="20" xfId="0" applyNumberFormat="1" applyFont="1" applyBorder="1" applyProtection="1"/>
    <xf numFmtId="181" fontId="7" fillId="0" borderId="20" xfId="0" applyNumberFormat="1" applyFont="1" applyBorder="1"/>
    <xf numFmtId="0" fontId="14" fillId="0" borderId="0" xfId="0" applyNumberFormat="1" applyFont="1"/>
    <xf numFmtId="0" fontId="16" fillId="0" borderId="0" xfId="0" applyNumberFormat="1" applyFont="1"/>
    <xf numFmtId="181" fontId="14" fillId="0" borderId="0" xfId="0" applyNumberFormat="1" applyFont="1"/>
    <xf numFmtId="0" fontId="14" fillId="0" borderId="0" xfId="0" applyNumberFormat="1" applyFont="1" applyAlignment="1">
      <alignment horizontal="right"/>
    </xf>
    <xf numFmtId="0" fontId="17" fillId="0" borderId="0" xfId="1" applyFont="1"/>
    <xf numFmtId="174" fontId="18" fillId="0" borderId="0" xfId="0" applyFont="1" applyAlignment="1" applyProtection="1">
      <alignment horizontal="left"/>
    </xf>
    <xf numFmtId="174" fontId="19" fillId="0" borderId="0" xfId="0" applyFont="1"/>
    <xf numFmtId="2" fontId="14" fillId="0" borderId="0" xfId="0" applyNumberFormat="1" applyFont="1"/>
    <xf numFmtId="182" fontId="14" fillId="0" borderId="0" xfId="0" applyNumberFormat="1" applyFont="1"/>
    <xf numFmtId="182" fontId="16" fillId="0" borderId="0" xfId="0" applyNumberFormat="1" applyFont="1"/>
    <xf numFmtId="174" fontId="7" fillId="0" borderId="0" xfId="0" applyFont="1" applyProtection="1"/>
    <xf numFmtId="174" fontId="7" fillId="0" borderId="0" xfId="0" applyFont="1" applyAlignment="1" applyProtection="1">
      <alignment horizontal="left"/>
    </xf>
    <xf numFmtId="174" fontId="21" fillId="0" borderId="0" xfId="0" applyFont="1"/>
    <xf numFmtId="174" fontId="22" fillId="0" borderId="0" xfId="0" applyFont="1"/>
    <xf numFmtId="174" fontId="7" fillId="0" borderId="0" xfId="0" applyFont="1" applyAlignment="1" applyProtection="1">
      <alignment horizontal="right"/>
    </xf>
    <xf numFmtId="174" fontId="23" fillId="0" borderId="0" xfId="0" applyFont="1"/>
    <xf numFmtId="174" fontId="24" fillId="0" borderId="0" xfId="0" applyFont="1"/>
    <xf numFmtId="174" fontId="6" fillId="0" borderId="0" xfId="0" applyFont="1" applyAlignment="1" applyProtection="1">
      <alignment horizontal="left"/>
    </xf>
    <xf numFmtId="174" fontId="1" fillId="0" borderId="0" xfId="0" applyFont="1" applyAlignment="1" applyProtection="1">
      <alignment horizontal="left"/>
    </xf>
    <xf numFmtId="174" fontId="6" fillId="0" borderId="1" xfId="0" applyFont="1" applyBorder="1" applyAlignment="1" applyProtection="1">
      <alignment horizontal="center"/>
    </xf>
    <xf numFmtId="174" fontId="29" fillId="0" borderId="1" xfId="0" applyFont="1" applyBorder="1" applyAlignment="1" applyProtection="1">
      <alignment horizontal="center"/>
    </xf>
    <xf numFmtId="174" fontId="25" fillId="0" borderId="1" xfId="0" applyFont="1" applyBorder="1" applyAlignment="1" applyProtection="1">
      <alignment horizontal="center"/>
    </xf>
    <xf numFmtId="174" fontId="6" fillId="0" borderId="8" xfId="0" applyFont="1" applyBorder="1" applyAlignment="1" applyProtection="1">
      <alignment horizontal="center"/>
    </xf>
    <xf numFmtId="174" fontId="25" fillId="0" borderId="8" xfId="0" applyFont="1" applyBorder="1" applyAlignment="1" applyProtection="1">
      <alignment horizontal="center"/>
    </xf>
    <xf numFmtId="174" fontId="6" fillId="0" borderId="12" xfId="0" applyFont="1" applyBorder="1" applyAlignment="1" applyProtection="1">
      <alignment horizontal="center"/>
    </xf>
    <xf numFmtId="174" fontId="18" fillId="0" borderId="12" xfId="0" applyFont="1" applyBorder="1" applyAlignment="1" applyProtection="1">
      <alignment horizontal="center"/>
    </xf>
    <xf numFmtId="174" fontId="2" fillId="0" borderId="8" xfId="0" applyFont="1" applyBorder="1" applyAlignment="1" applyProtection="1">
      <alignment horizontal="center"/>
    </xf>
    <xf numFmtId="174" fontId="23" fillId="0" borderId="0" xfId="0" applyFont="1" applyAlignment="1" applyProtection="1">
      <alignment horizontal="left"/>
    </xf>
    <xf numFmtId="174" fontId="6" fillId="0" borderId="0" xfId="0" applyFont="1" applyBorder="1" applyAlignment="1" applyProtection="1">
      <alignment horizontal="center"/>
    </xf>
    <xf numFmtId="174" fontId="7" fillId="0" borderId="13" xfId="0" applyFont="1" applyBorder="1" applyAlignment="1" applyProtection="1">
      <alignment horizontal="center"/>
    </xf>
    <xf numFmtId="174" fontId="7" fillId="0" borderId="20" xfId="0" applyFont="1" applyBorder="1" applyAlignment="1" applyProtection="1">
      <alignment horizontal="center"/>
    </xf>
    <xf numFmtId="174" fontId="7" fillId="0" borderId="2" xfId="0" applyFont="1" applyBorder="1" applyAlignment="1" applyProtection="1">
      <alignment horizontal="center"/>
    </xf>
    <xf numFmtId="174" fontId="7" fillId="0" borderId="21" xfId="0" applyFont="1" applyBorder="1" applyAlignment="1" applyProtection="1">
      <alignment horizontal="center"/>
    </xf>
    <xf numFmtId="174" fontId="7" fillId="0" borderId="22" xfId="0" applyFont="1" applyBorder="1" applyAlignment="1" applyProtection="1">
      <alignment horizontal="center"/>
    </xf>
  </cellXfs>
  <cellStyles count="2">
    <cellStyle name="Normální" xfId="0" builtinId="0"/>
    <cellStyle name="normální_11-časové závislosti a výběr spektra-vzorové vypracování-U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0" i="1"/>
              <a:t>Obr. Kalibrační přímka_standard A</a:t>
            </a:r>
          </a:p>
        </c:rich>
      </c:tx>
      <c:layout>
        <c:manualLayout>
          <c:xMode val="edge"/>
          <c:yMode val="edge"/>
          <c:x val="0.3018359480883529"/>
          <c:y val="0.91163042693057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57591878196434"/>
          <c:y val="4.4899551107513425E-2"/>
          <c:w val="0.84149635657958877"/>
          <c:h val="0.724518851031471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1.6506674071282652E-2"/>
                  <c:y val="0.26147661874834455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Tab_graf!$J$8:$J$17</c:f>
              <c:numCache>
                <c:formatCode>General_)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xVal>
          <c:yVal>
            <c:numRef>
              <c:f>Tab_graf!$K$8:$K$17</c:f>
              <c:numCache>
                <c:formatCode>General_)</c:formatCode>
                <c:ptCount val="10"/>
                <c:pt idx="0">
                  <c:v>8.4000000000000005E-2</c:v>
                </c:pt>
                <c:pt idx="1">
                  <c:v>0.156</c:v>
                </c:pt>
                <c:pt idx="2">
                  <c:v>0.246</c:v>
                </c:pt>
                <c:pt idx="3">
                  <c:v>0.32600000000000001</c:v>
                </c:pt>
                <c:pt idx="4">
                  <c:v>0.40799999999999997</c:v>
                </c:pt>
                <c:pt idx="5">
                  <c:v>0.48</c:v>
                </c:pt>
                <c:pt idx="6">
                  <c:v>0.56399999999999995</c:v>
                </c:pt>
                <c:pt idx="7">
                  <c:v>0.66400000000000003</c:v>
                </c:pt>
                <c:pt idx="8">
                  <c:v>0.72299999999999998</c:v>
                </c:pt>
                <c:pt idx="9">
                  <c:v>0.79900000000000004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B-4F56-8CF9-A89C8370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244800"/>
        <c:axId val="1"/>
      </c:scatterChart>
      <c:valAx>
        <c:axId val="265244800"/>
        <c:scaling>
          <c:orientation val="minMax"/>
          <c:max val="105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/>
                  <a:t>m (ug)</a:t>
                </a:r>
              </a:p>
            </c:rich>
          </c:tx>
          <c:layout>
            <c:manualLayout>
              <c:xMode val="edge"/>
              <c:yMode val="edge"/>
              <c:x val="0.48787097456646639"/>
              <c:y val="0.85237243853692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/>
                  <a:t>A</a:t>
                </a:r>
              </a:p>
            </c:rich>
          </c:tx>
          <c:layout>
            <c:manualLayout>
              <c:xMode val="edge"/>
              <c:yMode val="edge"/>
              <c:x val="6.7386963909108338E-3"/>
              <c:y val="0.47428574008524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65244800"/>
        <c:crosses val="autoZero"/>
        <c:crossBetween val="midCat"/>
        <c:maj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50</xdr:row>
      <xdr:rowOff>152400</xdr:rowOff>
    </xdr:from>
    <xdr:to>
      <xdr:col>11</xdr:col>
      <xdr:colOff>0</xdr:colOff>
      <xdr:row>70</xdr:row>
      <xdr:rowOff>0</xdr:rowOff>
    </xdr:to>
    <xdr:graphicFrame macro="">
      <xdr:nvGraphicFramePr>
        <xdr:cNvPr id="2058" name="Graf 1">
          <a:extLst>
            <a:ext uri="{FF2B5EF4-FFF2-40B4-BE49-F238E27FC236}">
              <a16:creationId xmlns:a16="http://schemas.microsoft.com/office/drawing/2014/main" id="{330F4124-7CE6-4856-880A-EFD21F287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opLeftCell="A61" zoomScaleNormal="100" workbookViewId="0">
      <selection activeCell="O7" sqref="O7"/>
    </sheetView>
  </sheetViews>
  <sheetFormatPr defaultRowHeight="12" x14ac:dyDescent="0.2"/>
  <cols>
    <col min="1" max="1" width="7" customWidth="1"/>
    <col min="2" max="2" width="8.88671875" customWidth="1"/>
    <col min="3" max="3" width="7.88671875" customWidth="1"/>
    <col min="4" max="4" width="6.44140625" customWidth="1"/>
    <col min="5" max="5" width="6.77734375" customWidth="1"/>
    <col min="8" max="8" width="10.5546875" customWidth="1"/>
    <col min="9" max="9" width="9.44140625" customWidth="1"/>
    <col min="10" max="10" width="8" customWidth="1"/>
    <col min="11" max="11" width="6.109375" customWidth="1"/>
    <col min="12" max="12" width="8.33203125" customWidth="1"/>
  </cols>
  <sheetData>
    <row r="1" spans="1:12" ht="13.8" x14ac:dyDescent="0.25">
      <c r="A1" s="44" t="s">
        <v>76</v>
      </c>
      <c r="B1" s="2"/>
      <c r="D1" s="45" t="s">
        <v>77</v>
      </c>
      <c r="E1" s="2"/>
      <c r="F1" s="25"/>
      <c r="G1" s="3"/>
      <c r="H1" s="3"/>
      <c r="I1" s="6"/>
      <c r="J1" s="3"/>
      <c r="K1" s="3"/>
      <c r="L1" s="4"/>
    </row>
    <row r="2" spans="1:12" ht="13.2" x14ac:dyDescent="0.25">
      <c r="A2" s="2"/>
      <c r="B2" s="2"/>
      <c r="C2" s="25"/>
      <c r="D2" s="3"/>
      <c r="E2" s="3"/>
      <c r="F2" s="6"/>
      <c r="G2" s="3"/>
      <c r="H2" s="3"/>
      <c r="I2" s="3"/>
      <c r="J2" s="3"/>
      <c r="K2" s="3"/>
      <c r="L2" s="3"/>
    </row>
    <row r="3" spans="1:12" x14ac:dyDescent="0.2">
      <c r="A3" s="7"/>
      <c r="B3" s="3"/>
      <c r="C3" s="5"/>
      <c r="D3" s="3"/>
      <c r="E3" s="3"/>
      <c r="F3" s="5"/>
      <c r="G3" s="3"/>
      <c r="H3" s="3"/>
      <c r="I3" s="3"/>
      <c r="J3" s="3"/>
      <c r="K3" s="3"/>
      <c r="L3" s="3"/>
    </row>
    <row r="4" spans="1:12" x14ac:dyDescent="0.2">
      <c r="A4" s="8" t="s">
        <v>44</v>
      </c>
      <c r="B4" s="69" t="s">
        <v>43</v>
      </c>
      <c r="C4" s="70"/>
      <c r="D4" s="71" t="s">
        <v>45</v>
      </c>
      <c r="E4" s="72"/>
      <c r="F4" s="71" t="s">
        <v>46</v>
      </c>
      <c r="G4" s="73"/>
      <c r="H4" s="73"/>
      <c r="I4" s="72"/>
      <c r="J4" s="71" t="s">
        <v>1</v>
      </c>
      <c r="K4" s="73"/>
      <c r="L4" s="72"/>
    </row>
    <row r="5" spans="1:12" ht="12.6" thickBot="1" x14ac:dyDescent="0.25">
      <c r="A5" s="10" t="s">
        <v>47</v>
      </c>
      <c r="B5" s="11" t="s">
        <v>48</v>
      </c>
      <c r="C5" s="9" t="s">
        <v>0</v>
      </c>
      <c r="D5" s="18"/>
      <c r="E5" s="13"/>
      <c r="F5" s="26"/>
      <c r="G5" s="12"/>
      <c r="H5" s="12"/>
      <c r="I5" s="12"/>
      <c r="J5" s="27"/>
      <c r="K5" s="28"/>
      <c r="L5" s="13"/>
    </row>
    <row r="6" spans="1:12" x14ac:dyDescent="0.2">
      <c r="A6" s="10"/>
      <c r="B6" s="14" t="s">
        <v>2</v>
      </c>
      <c r="C6" s="14" t="s">
        <v>3</v>
      </c>
      <c r="D6" s="14" t="s">
        <v>4</v>
      </c>
      <c r="E6" s="14" t="s">
        <v>5</v>
      </c>
      <c r="F6" s="11" t="s">
        <v>6</v>
      </c>
      <c r="G6" s="11" t="s">
        <v>7</v>
      </c>
      <c r="H6" s="11" t="s">
        <v>8</v>
      </c>
      <c r="I6" s="9" t="s">
        <v>9</v>
      </c>
      <c r="J6" s="15" t="s">
        <v>2</v>
      </c>
      <c r="K6" s="16" t="s">
        <v>3</v>
      </c>
      <c r="L6" s="29" t="s">
        <v>6</v>
      </c>
    </row>
    <row r="7" spans="1:12" x14ac:dyDescent="0.2">
      <c r="A7" s="17"/>
      <c r="B7" s="17"/>
      <c r="C7" s="17"/>
      <c r="D7" s="17"/>
      <c r="E7" s="17"/>
      <c r="F7" s="17"/>
      <c r="G7" s="17"/>
      <c r="H7" s="17"/>
      <c r="I7" s="18"/>
      <c r="J7" s="19"/>
      <c r="K7" s="20"/>
      <c r="L7" s="13"/>
    </row>
    <row r="8" spans="1:12" x14ac:dyDescent="0.2">
      <c r="A8" s="37">
        <v>1</v>
      </c>
      <c r="B8" s="35">
        <v>10</v>
      </c>
      <c r="C8" s="33">
        <v>8.4000000000000005E-2</v>
      </c>
      <c r="D8" s="21">
        <f t="shared" ref="D8:D17" si="0">(B8)^2</f>
        <v>100</v>
      </c>
      <c r="E8" s="21">
        <f t="shared" ref="E8:E17" si="1">B8*C8</f>
        <v>0.84000000000000008</v>
      </c>
      <c r="F8" s="21">
        <f t="shared" ref="F8:F17" si="2">($B$33+($B$30*B8))</f>
        <v>8.2818181818181819E-2</v>
      </c>
      <c r="G8" s="21">
        <f t="shared" ref="G8:G17" si="3">C8-F8</f>
        <v>1.1818181818181867E-3</v>
      </c>
      <c r="H8" s="21">
        <f t="shared" ref="H8:H17" si="4">(G8)^2</f>
        <v>1.3966942148760445E-6</v>
      </c>
      <c r="I8" s="22">
        <f t="shared" ref="I8:I17" si="5">(C8)^2</f>
        <v>7.0560000000000006E-3</v>
      </c>
      <c r="J8" s="23">
        <f t="shared" ref="J8:K17" si="6">B8</f>
        <v>10</v>
      </c>
      <c r="K8" s="30">
        <f t="shared" si="6"/>
        <v>8.4000000000000005E-2</v>
      </c>
      <c r="L8" s="38">
        <f t="shared" ref="L8:L17" si="7">F8</f>
        <v>8.2818181818181819E-2</v>
      </c>
    </row>
    <row r="9" spans="1:12" x14ac:dyDescent="0.2">
      <c r="A9" s="37">
        <v>2</v>
      </c>
      <c r="B9" s="35">
        <v>20</v>
      </c>
      <c r="C9" s="33">
        <v>0.156</v>
      </c>
      <c r="D9" s="21">
        <f t="shared" si="0"/>
        <v>400</v>
      </c>
      <c r="E9" s="21">
        <f t="shared" si="1"/>
        <v>3.12</v>
      </c>
      <c r="F9" s="21">
        <f t="shared" si="2"/>
        <v>0.16330303030303031</v>
      </c>
      <c r="G9" s="21">
        <f t="shared" si="3"/>
        <v>-7.3030303030303112E-3</v>
      </c>
      <c r="H9" s="21">
        <f t="shared" si="4"/>
        <v>5.3334251606979E-5</v>
      </c>
      <c r="I9" s="22">
        <f t="shared" si="5"/>
        <v>2.4336E-2</v>
      </c>
      <c r="J9" s="23">
        <f t="shared" si="6"/>
        <v>20</v>
      </c>
      <c r="K9" s="30">
        <f t="shared" si="6"/>
        <v>0.156</v>
      </c>
      <c r="L9" s="38">
        <f t="shared" si="7"/>
        <v>0.16330303030303031</v>
      </c>
    </row>
    <row r="10" spans="1:12" x14ac:dyDescent="0.2">
      <c r="A10" s="37">
        <v>3</v>
      </c>
      <c r="B10" s="35">
        <v>30</v>
      </c>
      <c r="C10" s="33">
        <v>0.246</v>
      </c>
      <c r="D10" s="21">
        <f t="shared" si="0"/>
        <v>900</v>
      </c>
      <c r="E10" s="21">
        <f t="shared" si="1"/>
        <v>7.38</v>
      </c>
      <c r="F10" s="21">
        <f t="shared" si="2"/>
        <v>0.2437878787878788</v>
      </c>
      <c r="G10" s="21">
        <f t="shared" si="3"/>
        <v>2.2121212121211931E-3</v>
      </c>
      <c r="H10" s="21">
        <f t="shared" si="4"/>
        <v>4.8934802571165362E-6</v>
      </c>
      <c r="I10" s="22">
        <f t="shared" si="5"/>
        <v>6.0516E-2</v>
      </c>
      <c r="J10" s="23">
        <f t="shared" si="6"/>
        <v>30</v>
      </c>
      <c r="K10" s="30">
        <f t="shared" si="6"/>
        <v>0.246</v>
      </c>
      <c r="L10" s="38">
        <f t="shared" si="7"/>
        <v>0.2437878787878788</v>
      </c>
    </row>
    <row r="11" spans="1:12" x14ac:dyDescent="0.2">
      <c r="A11" s="37">
        <v>4</v>
      </c>
      <c r="B11" s="35">
        <v>40</v>
      </c>
      <c r="C11" s="33">
        <v>0.32600000000000001</v>
      </c>
      <c r="D11" s="21">
        <f t="shared" si="0"/>
        <v>1600</v>
      </c>
      <c r="E11" s="21">
        <f t="shared" si="1"/>
        <v>13.040000000000001</v>
      </c>
      <c r="F11" s="21">
        <f t="shared" si="2"/>
        <v>0.32427272727272727</v>
      </c>
      <c r="G11" s="21">
        <f t="shared" si="3"/>
        <v>1.7272727272727439E-3</v>
      </c>
      <c r="H11" s="21">
        <f t="shared" si="4"/>
        <v>2.9834710743802227E-6</v>
      </c>
      <c r="I11" s="22">
        <f t="shared" si="5"/>
        <v>0.10627600000000001</v>
      </c>
      <c r="J11" s="23">
        <f t="shared" si="6"/>
        <v>40</v>
      </c>
      <c r="K11" s="30">
        <f t="shared" si="6"/>
        <v>0.32600000000000001</v>
      </c>
      <c r="L11" s="38">
        <f t="shared" si="7"/>
        <v>0.32427272727272727</v>
      </c>
    </row>
    <row r="12" spans="1:12" x14ac:dyDescent="0.2">
      <c r="A12" s="37">
        <v>5</v>
      </c>
      <c r="B12" s="35">
        <v>50</v>
      </c>
      <c r="C12" s="33">
        <v>0.40799999999999997</v>
      </c>
      <c r="D12" s="21">
        <f t="shared" si="0"/>
        <v>2500</v>
      </c>
      <c r="E12" s="21">
        <f t="shared" si="1"/>
        <v>20.399999999999999</v>
      </c>
      <c r="F12" s="21">
        <f t="shared" si="2"/>
        <v>0.40475757575757576</v>
      </c>
      <c r="G12" s="21">
        <f t="shared" si="3"/>
        <v>3.2424242424242133E-3</v>
      </c>
      <c r="H12" s="21">
        <f t="shared" si="4"/>
        <v>1.0513314967860234E-5</v>
      </c>
      <c r="I12" s="22">
        <f t="shared" si="5"/>
        <v>0.16646399999999997</v>
      </c>
      <c r="J12" s="23">
        <f t="shared" si="6"/>
        <v>50</v>
      </c>
      <c r="K12" s="30">
        <f t="shared" si="6"/>
        <v>0.40799999999999997</v>
      </c>
      <c r="L12" s="38">
        <f t="shared" si="7"/>
        <v>0.40475757575757576</v>
      </c>
    </row>
    <row r="13" spans="1:12" x14ac:dyDescent="0.2">
      <c r="A13" s="37">
        <v>6</v>
      </c>
      <c r="B13" s="35">
        <v>60</v>
      </c>
      <c r="C13" s="33">
        <v>0.48</v>
      </c>
      <c r="D13" s="21">
        <f t="shared" si="0"/>
        <v>3600</v>
      </c>
      <c r="E13" s="21">
        <f t="shared" si="1"/>
        <v>28.799999999999997</v>
      </c>
      <c r="F13" s="21">
        <f t="shared" si="2"/>
        <v>0.48524242424242425</v>
      </c>
      <c r="G13" s="21">
        <f t="shared" si="3"/>
        <v>-5.2424242424242706E-3</v>
      </c>
      <c r="H13" s="21">
        <f t="shared" si="4"/>
        <v>2.7483011937557687E-5</v>
      </c>
      <c r="I13" s="22">
        <f t="shared" si="5"/>
        <v>0.23039999999999999</v>
      </c>
      <c r="J13" s="23">
        <f t="shared" si="6"/>
        <v>60</v>
      </c>
      <c r="K13" s="30">
        <f t="shared" si="6"/>
        <v>0.48</v>
      </c>
      <c r="L13" s="38">
        <f t="shared" si="7"/>
        <v>0.48524242424242425</v>
      </c>
    </row>
    <row r="14" spans="1:12" x14ac:dyDescent="0.2">
      <c r="A14" s="37">
        <v>7</v>
      </c>
      <c r="B14" s="36">
        <v>70</v>
      </c>
      <c r="C14" s="34">
        <v>0.56399999999999995</v>
      </c>
      <c r="D14" s="21">
        <f t="shared" si="0"/>
        <v>4900</v>
      </c>
      <c r="E14" s="21">
        <f t="shared" si="1"/>
        <v>39.479999999999997</v>
      </c>
      <c r="F14" s="21">
        <f t="shared" si="2"/>
        <v>0.56572727272727263</v>
      </c>
      <c r="G14" s="21">
        <f t="shared" si="3"/>
        <v>-1.7272727272726884E-3</v>
      </c>
      <c r="H14" s="21">
        <f t="shared" si="4"/>
        <v>2.9834710743800313E-6</v>
      </c>
      <c r="I14" s="22">
        <f t="shared" si="5"/>
        <v>0.31809599999999993</v>
      </c>
      <c r="J14" s="23">
        <f t="shared" si="6"/>
        <v>70</v>
      </c>
      <c r="K14" s="31">
        <f t="shared" si="6"/>
        <v>0.56399999999999995</v>
      </c>
      <c r="L14" s="39">
        <f t="shared" si="7"/>
        <v>0.56572727272727263</v>
      </c>
    </row>
    <row r="15" spans="1:12" x14ac:dyDescent="0.2">
      <c r="A15" s="37">
        <v>8</v>
      </c>
      <c r="B15" s="36">
        <v>80</v>
      </c>
      <c r="C15" s="34">
        <v>0.66400000000000003</v>
      </c>
      <c r="D15" s="21">
        <f t="shared" si="0"/>
        <v>6400</v>
      </c>
      <c r="E15" s="21">
        <f t="shared" si="1"/>
        <v>53.120000000000005</v>
      </c>
      <c r="F15" s="21">
        <f t="shared" si="2"/>
        <v>0.64621212121212113</v>
      </c>
      <c r="G15" s="21">
        <f t="shared" si="3"/>
        <v>1.7787878787878908E-2</v>
      </c>
      <c r="H15" s="21">
        <f t="shared" si="4"/>
        <v>3.1640863177227242E-4</v>
      </c>
      <c r="I15" s="22">
        <f t="shared" si="5"/>
        <v>0.44089600000000007</v>
      </c>
      <c r="J15" s="23">
        <f t="shared" si="6"/>
        <v>80</v>
      </c>
      <c r="K15" s="31">
        <f t="shared" si="6"/>
        <v>0.66400000000000003</v>
      </c>
      <c r="L15" s="39">
        <f t="shared" si="7"/>
        <v>0.64621212121212113</v>
      </c>
    </row>
    <row r="16" spans="1:12" x14ac:dyDescent="0.2">
      <c r="A16" s="37">
        <v>9</v>
      </c>
      <c r="B16" s="36">
        <v>90</v>
      </c>
      <c r="C16" s="34">
        <v>0.72299999999999998</v>
      </c>
      <c r="D16" s="21">
        <f t="shared" si="0"/>
        <v>8100</v>
      </c>
      <c r="E16" s="21">
        <f t="shared" si="1"/>
        <v>65.069999999999993</v>
      </c>
      <c r="F16" s="21">
        <f t="shared" si="2"/>
        <v>0.72669696969696962</v>
      </c>
      <c r="G16" s="21">
        <f t="shared" si="3"/>
        <v>-3.6969696969696431E-3</v>
      </c>
      <c r="H16" s="21">
        <f t="shared" si="4"/>
        <v>1.3667584940311814E-5</v>
      </c>
      <c r="I16" s="22">
        <f t="shared" si="5"/>
        <v>0.522729</v>
      </c>
      <c r="J16" s="23">
        <f t="shared" si="6"/>
        <v>90</v>
      </c>
      <c r="K16" s="31">
        <f t="shared" si="6"/>
        <v>0.72299999999999998</v>
      </c>
      <c r="L16" s="39">
        <f t="shared" si="7"/>
        <v>0.72669696969696962</v>
      </c>
    </row>
    <row r="17" spans="1:13" ht="12.6" thickBot="1" x14ac:dyDescent="0.25">
      <c r="A17" s="37">
        <v>10</v>
      </c>
      <c r="B17" s="36">
        <v>100</v>
      </c>
      <c r="C17" s="34">
        <v>0.79900000000000004</v>
      </c>
      <c r="D17" s="21">
        <f t="shared" si="0"/>
        <v>10000</v>
      </c>
      <c r="E17" s="21">
        <f t="shared" si="1"/>
        <v>79.900000000000006</v>
      </c>
      <c r="F17" s="21">
        <f t="shared" si="2"/>
        <v>0.80718181818181811</v>
      </c>
      <c r="G17" s="21">
        <f t="shared" si="3"/>
        <v>-8.181818181818068E-3</v>
      </c>
      <c r="H17" s="21">
        <f t="shared" si="4"/>
        <v>6.6942148760328719E-5</v>
      </c>
      <c r="I17" s="22">
        <f t="shared" si="5"/>
        <v>0.63840100000000011</v>
      </c>
      <c r="J17" s="24">
        <f t="shared" si="6"/>
        <v>100</v>
      </c>
      <c r="K17" s="32">
        <f t="shared" si="6"/>
        <v>0.79900000000000004</v>
      </c>
      <c r="L17" s="39">
        <f t="shared" si="7"/>
        <v>0.80718181818181811</v>
      </c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s="53" customFormat="1" ht="10.199999999999999" x14ac:dyDescent="0.2">
      <c r="A19" s="3"/>
      <c r="B19" s="51" t="s">
        <v>10</v>
      </c>
      <c r="C19" s="51" t="s">
        <v>11</v>
      </c>
      <c r="D19" s="3"/>
      <c r="E19" s="51" t="s">
        <v>12</v>
      </c>
      <c r="F19" s="3"/>
      <c r="G19" s="3"/>
      <c r="H19" s="51" t="s">
        <v>13</v>
      </c>
      <c r="I19" s="51" t="s">
        <v>14</v>
      </c>
      <c r="J19" s="3"/>
      <c r="K19" s="3"/>
      <c r="L19" s="3"/>
      <c r="M19" s="52"/>
    </row>
    <row r="20" spans="1:13" s="53" customFormat="1" ht="10.199999999999999" x14ac:dyDescent="0.2">
      <c r="A20" s="3"/>
      <c r="B20" s="50">
        <f>SUM(B8:B17)</f>
        <v>550</v>
      </c>
      <c r="C20" s="50">
        <f>SUM(C8:C17)</f>
        <v>4.45</v>
      </c>
      <c r="D20" s="3"/>
      <c r="E20" s="50">
        <f>SUM(E8:E17)</f>
        <v>311.14999999999998</v>
      </c>
      <c r="F20" s="3"/>
      <c r="G20" s="3"/>
      <c r="H20" s="3"/>
      <c r="I20" s="3"/>
      <c r="J20" s="3"/>
      <c r="K20" s="3"/>
      <c r="L20" s="3"/>
      <c r="M20" s="52"/>
    </row>
    <row r="21" spans="1:13" s="53" customFormat="1" ht="10.199999999999999" x14ac:dyDescent="0.2">
      <c r="A21" s="3"/>
      <c r="B21" s="51" t="s">
        <v>15</v>
      </c>
      <c r="C21" s="51" t="s">
        <v>16</v>
      </c>
      <c r="D21" s="51" t="s">
        <v>17</v>
      </c>
      <c r="E21" s="3"/>
      <c r="F21" s="3"/>
      <c r="G21" s="3"/>
      <c r="H21" s="50">
        <f>SUM(H8:H17)</f>
        <v>5.0060606060606271E-4</v>
      </c>
      <c r="I21" s="50">
        <f>SUM(I8:I17)</f>
        <v>2.5151699999999999</v>
      </c>
      <c r="J21" s="3"/>
      <c r="K21" s="3"/>
      <c r="L21" s="3"/>
      <c r="M21" s="52"/>
    </row>
    <row r="22" spans="1:13" s="53" customFormat="1" ht="10.199999999999999" x14ac:dyDescent="0.2">
      <c r="A22" s="3"/>
      <c r="B22" s="50">
        <f>(B20)^2</f>
        <v>302500</v>
      </c>
      <c r="C22" s="50">
        <f>(C20)^2</f>
        <v>19.802500000000002</v>
      </c>
      <c r="D22" s="50">
        <f>SUM(D8:D17)</f>
        <v>38500</v>
      </c>
      <c r="E22" s="3"/>
      <c r="F22" s="3"/>
      <c r="G22" s="3"/>
      <c r="H22" s="3"/>
      <c r="I22" s="3"/>
      <c r="J22" s="3"/>
      <c r="K22" s="3"/>
      <c r="L22" s="3"/>
      <c r="M22" s="52"/>
    </row>
    <row r="23" spans="1:13" s="53" customFormat="1" ht="10.19999999999999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52"/>
    </row>
    <row r="24" spans="1:13" s="53" customFormat="1" ht="10.199999999999999" x14ac:dyDescent="0.2">
      <c r="A24" s="51" t="s">
        <v>18</v>
      </c>
      <c r="B24" s="3"/>
      <c r="C24" s="50">
        <f>COUNTA(B8:B17)</f>
        <v>10</v>
      </c>
      <c r="D24" s="3"/>
      <c r="E24" s="3"/>
      <c r="F24" s="3"/>
      <c r="G24" s="3"/>
      <c r="H24" s="3"/>
      <c r="I24" s="3"/>
      <c r="J24" s="3"/>
      <c r="K24" s="3"/>
      <c r="L24" s="3"/>
      <c r="M24" s="52"/>
    </row>
    <row r="25" spans="1:13" s="53" customFormat="1" ht="10.19999999999999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52"/>
    </row>
    <row r="26" spans="1:13" s="53" customFormat="1" ht="10.199999999999999" x14ac:dyDescent="0.2">
      <c r="A26" s="51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52"/>
    </row>
    <row r="27" spans="1:13" s="53" customFormat="1" ht="10.199999999999999" x14ac:dyDescent="0.2">
      <c r="A27" s="51" t="s">
        <v>20</v>
      </c>
      <c r="B27" s="3"/>
      <c r="C27" s="3"/>
      <c r="D27" s="51" t="s">
        <v>21</v>
      </c>
      <c r="E27" s="3"/>
      <c r="F27" s="3"/>
      <c r="G27" s="3"/>
      <c r="H27" s="3"/>
      <c r="I27" s="3"/>
      <c r="J27" s="3"/>
      <c r="K27" s="3"/>
      <c r="L27" s="3"/>
      <c r="M27" s="52"/>
    </row>
    <row r="28" spans="1:13" s="53" customFormat="1" ht="10.199999999999999" x14ac:dyDescent="0.2">
      <c r="A28" s="3"/>
      <c r="B28" s="3"/>
      <c r="C28" s="54" t="s">
        <v>22</v>
      </c>
      <c r="D28" s="51" t="s">
        <v>23</v>
      </c>
      <c r="E28" s="3"/>
      <c r="F28" s="3"/>
      <c r="G28" s="3"/>
      <c r="H28" s="3"/>
      <c r="I28" s="3"/>
      <c r="J28" s="3"/>
      <c r="K28" s="3"/>
      <c r="L28" s="3"/>
      <c r="M28" s="52"/>
    </row>
    <row r="29" spans="1:13" s="53" customFormat="1" ht="10.199999999999999" x14ac:dyDescent="0.2">
      <c r="A29" s="3"/>
      <c r="B29" s="3"/>
      <c r="C29" s="3"/>
      <c r="D29" s="51" t="s">
        <v>24</v>
      </c>
      <c r="E29" s="51" t="s">
        <v>25</v>
      </c>
      <c r="F29" s="3"/>
      <c r="G29" s="3"/>
      <c r="H29" s="3"/>
      <c r="I29" s="3"/>
      <c r="J29" s="3"/>
      <c r="K29" s="3"/>
      <c r="L29" s="3"/>
      <c r="M29" s="52"/>
    </row>
    <row r="30" spans="1:13" s="53" customFormat="1" ht="10.199999999999999" x14ac:dyDescent="0.2">
      <c r="A30" s="54" t="s">
        <v>22</v>
      </c>
      <c r="B30" s="50">
        <f>(($B$20*$C$20)-($C$24*$E$20))/($B$22-($C$24*$D$22))</f>
        <v>8.0484848484848482E-3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52"/>
    </row>
    <row r="31" spans="1:13" s="53" customFormat="1" ht="10.19999999999999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52"/>
    </row>
    <row r="32" spans="1:13" s="53" customFormat="1" ht="10.199999999999999" x14ac:dyDescent="0.2">
      <c r="A32" s="3"/>
      <c r="B32" s="3"/>
      <c r="C32" s="54" t="s">
        <v>26</v>
      </c>
      <c r="D32" s="51" t="s">
        <v>27</v>
      </c>
      <c r="E32" s="3"/>
      <c r="F32" s="3"/>
      <c r="G32" s="3"/>
      <c r="H32" s="3"/>
      <c r="I32" s="3"/>
      <c r="J32" s="3"/>
      <c r="K32" s="3"/>
      <c r="L32" s="3"/>
      <c r="M32" s="52"/>
    </row>
    <row r="33" spans="1:13" s="53" customFormat="1" ht="10.199999999999999" x14ac:dyDescent="0.2">
      <c r="A33" s="54" t="s">
        <v>26</v>
      </c>
      <c r="B33" s="50">
        <f>(1/$C$24)*($C$20-$B$30*$B$20)</f>
        <v>2.3333333333333431E-3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52"/>
    </row>
    <row r="34" spans="1:13" s="53" customFormat="1" ht="10.19999999999999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52"/>
    </row>
    <row r="35" spans="1:13" s="53" customFormat="1" ht="10.199999999999999" x14ac:dyDescent="0.2">
      <c r="A35" s="3"/>
      <c r="B35" s="3"/>
      <c r="C35" s="51" t="s">
        <v>28</v>
      </c>
      <c r="D35" s="3"/>
      <c r="E35" s="3"/>
      <c r="F35" s="3"/>
      <c r="G35" s="3"/>
      <c r="H35" s="3"/>
      <c r="I35" s="3"/>
      <c r="J35" s="3"/>
      <c r="K35" s="3"/>
      <c r="L35" s="3"/>
      <c r="M35" s="52"/>
    </row>
    <row r="36" spans="1:13" s="53" customFormat="1" ht="10.19999999999999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52"/>
    </row>
    <row r="37" spans="1:13" s="53" customFormat="1" ht="10.199999999999999" x14ac:dyDescent="0.2">
      <c r="A37" s="51" t="s">
        <v>29</v>
      </c>
      <c r="B37" s="50">
        <f>SQRT($H$21/($C$24-2))</f>
        <v>7.9104840291702658E-3</v>
      </c>
      <c r="C37" s="51" t="s">
        <v>29</v>
      </c>
      <c r="D37" s="51" t="s">
        <v>30</v>
      </c>
      <c r="E37" s="3"/>
      <c r="F37" s="3"/>
      <c r="G37" s="3"/>
      <c r="H37" s="3"/>
      <c r="I37" s="3"/>
      <c r="J37" s="3"/>
      <c r="K37" s="3"/>
      <c r="L37" s="3"/>
      <c r="M37" s="52"/>
    </row>
    <row r="38" spans="1:13" s="53" customFormat="1" ht="10.19999999999999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52"/>
    </row>
    <row r="39" spans="1:13" s="53" customFormat="1" ht="10.199999999999999" x14ac:dyDescent="0.2">
      <c r="A39" s="3"/>
      <c r="B39" s="3"/>
      <c r="C39" s="51" t="s">
        <v>28</v>
      </c>
      <c r="D39" s="3"/>
      <c r="E39" s="51"/>
      <c r="F39" s="3"/>
      <c r="G39" s="51" t="s">
        <v>31</v>
      </c>
      <c r="H39" s="3"/>
      <c r="I39" s="3"/>
      <c r="J39" s="3"/>
      <c r="K39" s="3"/>
      <c r="L39" s="3"/>
      <c r="M39" s="52"/>
    </row>
    <row r="40" spans="1:13" s="53" customFormat="1" ht="10.199999999999999" x14ac:dyDescent="0.2">
      <c r="A40" s="51" t="s">
        <v>32</v>
      </c>
      <c r="B40" s="50">
        <f>$B$37/(SQRT($D$22-($D$42*$B$20)))</f>
        <v>8.7091562807272395E-5</v>
      </c>
      <c r="C40" s="51" t="s">
        <v>32</v>
      </c>
      <c r="D40" s="51" t="s">
        <v>33</v>
      </c>
      <c r="E40" s="3"/>
      <c r="F40" s="3"/>
      <c r="G40" s="3"/>
      <c r="H40" s="3"/>
      <c r="I40" s="3"/>
      <c r="J40" s="3"/>
      <c r="K40" s="3"/>
      <c r="L40" s="3"/>
      <c r="M40" s="52"/>
    </row>
    <row r="41" spans="1:13" s="53" customFormat="1" ht="10.199999999999999" x14ac:dyDescent="0.2">
      <c r="A41" s="51" t="s">
        <v>34</v>
      </c>
      <c r="B41" s="50">
        <f>B40*100/B30</f>
        <v>1.0820864354819235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52"/>
    </row>
    <row r="42" spans="1:13" s="53" customFormat="1" ht="10.199999999999999" x14ac:dyDescent="0.2">
      <c r="A42" s="3"/>
      <c r="B42" s="3"/>
      <c r="C42" s="51" t="s">
        <v>35</v>
      </c>
      <c r="D42" s="50">
        <f>AVERAGEA(B8:B17)</f>
        <v>55</v>
      </c>
      <c r="E42" s="3"/>
      <c r="F42" s="3"/>
      <c r="G42" s="3"/>
      <c r="H42" s="3"/>
      <c r="I42" s="3"/>
      <c r="J42" s="3"/>
      <c r="K42" s="3"/>
      <c r="L42" s="3"/>
      <c r="M42" s="52"/>
    </row>
    <row r="43" spans="1:13" s="53" customFormat="1" ht="10.19999999999999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52"/>
    </row>
    <row r="44" spans="1:13" s="53" customFormat="1" ht="10.199999999999999" x14ac:dyDescent="0.2">
      <c r="A44" s="51" t="s">
        <v>36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52"/>
    </row>
    <row r="45" spans="1:13" s="53" customFormat="1" ht="10.199999999999999" x14ac:dyDescent="0.2">
      <c r="A45" s="3"/>
      <c r="B45" s="51" t="s">
        <v>37</v>
      </c>
      <c r="C45" s="51" t="s">
        <v>38</v>
      </c>
      <c r="D45" s="50">
        <f>$B$48/$B$50</f>
        <v>0.99953196436965897</v>
      </c>
      <c r="E45" s="3"/>
      <c r="F45" s="3"/>
      <c r="G45" s="3"/>
      <c r="H45" s="3"/>
      <c r="I45" s="3"/>
      <c r="J45" s="3"/>
      <c r="K45" s="3"/>
      <c r="L45" s="3"/>
      <c r="M45" s="52"/>
    </row>
    <row r="46" spans="1:13" s="53" customFormat="1" ht="10.19999999999999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52"/>
    </row>
    <row r="47" spans="1:13" s="53" customFormat="1" ht="10.199999999999999" x14ac:dyDescent="0.2">
      <c r="A47" s="51" t="s">
        <v>39</v>
      </c>
      <c r="B47" s="51" t="s">
        <v>40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52"/>
    </row>
    <row r="48" spans="1:13" s="53" customFormat="1" ht="10.199999999999999" x14ac:dyDescent="0.2">
      <c r="A48" s="51" t="s">
        <v>39</v>
      </c>
      <c r="B48" s="50">
        <f>($C$24*$E$20)-($B$20*$C$20)</f>
        <v>664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52"/>
    </row>
    <row r="49" spans="1:13" s="53" customFormat="1" ht="10.199999999999999" x14ac:dyDescent="0.2">
      <c r="A49" s="51" t="s">
        <v>41</v>
      </c>
      <c r="B49" s="51" t="s">
        <v>42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52"/>
    </row>
    <row r="50" spans="1:13" s="53" customFormat="1" ht="10.199999999999999" x14ac:dyDescent="0.2">
      <c r="A50" s="51" t="s">
        <v>41</v>
      </c>
      <c r="B50" s="50">
        <f>SQRT((($C$24*$D$22)-$B$22)*(($C$24*$I$21)-$C$22))</f>
        <v>664.3109211807373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52"/>
    </row>
    <row r="51" spans="1:13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</row>
    <row r="52" spans="1:13" ht="13.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46"/>
    </row>
    <row r="53" spans="1:13" ht="13.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46"/>
    </row>
    <row r="54" spans="1:13" ht="13.8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46"/>
    </row>
    <row r="55" spans="1:13" ht="13.8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46"/>
    </row>
    <row r="56" spans="1:13" ht="13.8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46"/>
    </row>
    <row r="57" spans="1:13" ht="13.8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46"/>
    </row>
    <row r="58" spans="1:13" ht="13.8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46"/>
    </row>
    <row r="59" spans="1:13" ht="13.8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46"/>
    </row>
    <row r="60" spans="1:13" ht="13.8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46"/>
    </row>
    <row r="61" spans="1:13" ht="13.8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46"/>
    </row>
    <row r="62" spans="1:13" ht="13.8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46"/>
    </row>
    <row r="63" spans="1:13" ht="13.8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46"/>
    </row>
    <row r="64" spans="1:13" ht="13.8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46"/>
    </row>
    <row r="65" spans="1:13" ht="13.8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46"/>
    </row>
    <row r="66" spans="1:13" ht="13.8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46"/>
    </row>
    <row r="67" spans="1:13" ht="13.8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46"/>
    </row>
    <row r="68" spans="1:13" ht="13.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6"/>
    </row>
    <row r="69" spans="1:13" ht="13.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6"/>
    </row>
    <row r="70" spans="1:13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3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3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3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3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3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3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3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3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3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</sheetData>
  <mergeCells count="4">
    <mergeCell ref="B4:C4"/>
    <mergeCell ref="D4:E4"/>
    <mergeCell ref="F4:I4"/>
    <mergeCell ref="J4:L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4" workbookViewId="0">
      <selection activeCell="K11" sqref="K11"/>
    </sheetView>
  </sheetViews>
  <sheetFormatPr defaultColWidth="9" defaultRowHeight="13.8" x14ac:dyDescent="0.25"/>
  <cols>
    <col min="1" max="1" width="5.88671875" style="40" customWidth="1"/>
    <col min="2" max="2" width="9.88671875" style="40" customWidth="1"/>
    <col min="3" max="3" width="9.33203125" style="40" customWidth="1"/>
    <col min="4" max="5" width="11.6640625" style="40" customWidth="1"/>
    <col min="6" max="6" width="9.33203125" style="40" customWidth="1"/>
    <col min="7" max="7" width="9.33203125" style="48" customWidth="1"/>
    <col min="8" max="8" width="9.33203125" style="40" customWidth="1"/>
    <col min="9" max="16384" width="9" style="40"/>
  </cols>
  <sheetData>
    <row r="1" spans="1:9" ht="19.95" customHeight="1" x14ac:dyDescent="0.25">
      <c r="A1" s="57" t="s">
        <v>61</v>
      </c>
      <c r="B1" s="57"/>
      <c r="C1" s="57"/>
      <c r="D1" s="57"/>
      <c r="E1" s="57"/>
      <c r="F1" s="57"/>
      <c r="G1" s="57"/>
      <c r="H1" s="45"/>
      <c r="I1" s="45"/>
    </row>
    <row r="2" spans="1:9" ht="19.95" customHeight="1" x14ac:dyDescent="0.25">
      <c r="A2" s="58" t="s">
        <v>68</v>
      </c>
      <c r="B2" s="57"/>
      <c r="C2" s="57"/>
      <c r="D2" s="57"/>
      <c r="E2" s="57"/>
      <c r="F2" s="57"/>
      <c r="G2" s="57"/>
      <c r="H2" s="45"/>
      <c r="I2" s="45"/>
    </row>
    <row r="3" spans="1:9" ht="19.95" customHeight="1" x14ac:dyDescent="0.25">
      <c r="A3" s="57"/>
      <c r="B3" s="57"/>
      <c r="C3" s="57"/>
      <c r="D3" s="57"/>
      <c r="E3" s="57"/>
      <c r="F3" s="57"/>
      <c r="G3" s="57"/>
      <c r="H3" s="45"/>
      <c r="I3" s="45"/>
    </row>
    <row r="4" spans="1:9" ht="19.95" customHeight="1" x14ac:dyDescent="0.3">
      <c r="A4" s="57" t="s">
        <v>69</v>
      </c>
      <c r="B4" s="57"/>
      <c r="C4" s="57" t="s">
        <v>70</v>
      </c>
      <c r="D4" s="57"/>
      <c r="E4" s="57">
        <v>10</v>
      </c>
      <c r="F4" s="57" t="s">
        <v>51</v>
      </c>
      <c r="G4" s="57"/>
      <c r="H4" s="45"/>
      <c r="I4" s="45"/>
    </row>
    <row r="5" spans="1:9" ht="19.95" customHeight="1" x14ac:dyDescent="0.25">
      <c r="A5" s="57"/>
      <c r="B5" s="57"/>
      <c r="C5" s="57" t="s">
        <v>50</v>
      </c>
      <c r="D5" s="57"/>
      <c r="E5" s="57">
        <v>55.85</v>
      </c>
      <c r="F5" s="57" t="s">
        <v>49</v>
      </c>
      <c r="G5" s="57"/>
      <c r="H5" s="45"/>
      <c r="I5" s="45"/>
    </row>
    <row r="6" spans="1:9" ht="19.95" customHeight="1" x14ac:dyDescent="0.25">
      <c r="A6" s="57"/>
      <c r="B6" s="57"/>
      <c r="C6" s="57"/>
      <c r="D6" s="57"/>
      <c r="E6" s="57"/>
      <c r="F6" s="57"/>
      <c r="G6" s="57"/>
      <c r="H6" s="45"/>
      <c r="I6" s="45"/>
    </row>
    <row r="7" spans="1:9" ht="19.95" customHeight="1" x14ac:dyDescent="0.35">
      <c r="A7" s="57" t="s">
        <v>71</v>
      </c>
      <c r="B7" s="57"/>
      <c r="C7" s="57"/>
      <c r="D7" s="57"/>
      <c r="E7" s="57"/>
      <c r="F7" s="57"/>
      <c r="G7" s="57"/>
      <c r="H7" s="45"/>
      <c r="I7" s="45"/>
    </row>
    <row r="8" spans="1:9" ht="19.95" customHeight="1" x14ac:dyDescent="0.25">
      <c r="A8" s="57"/>
      <c r="B8" s="57"/>
      <c r="C8" s="57"/>
      <c r="D8" s="57"/>
      <c r="E8" s="57"/>
      <c r="F8" s="57"/>
      <c r="G8" s="57"/>
      <c r="H8" s="45"/>
      <c r="I8" s="45"/>
    </row>
    <row r="9" spans="1:9" ht="17.399999999999999" x14ac:dyDescent="0.35">
      <c r="A9" s="59" t="s">
        <v>52</v>
      </c>
      <c r="B9" s="59" t="s">
        <v>53</v>
      </c>
      <c r="C9" s="59" t="s">
        <v>54</v>
      </c>
      <c r="D9" s="59" t="s">
        <v>62</v>
      </c>
      <c r="E9" s="59" t="s">
        <v>72</v>
      </c>
      <c r="F9" s="59" t="s">
        <v>0</v>
      </c>
      <c r="G9" s="60" t="s">
        <v>55</v>
      </c>
      <c r="H9" s="61" t="s">
        <v>63</v>
      </c>
      <c r="I9" s="45"/>
    </row>
    <row r="10" spans="1:9" ht="17.399999999999999" x14ac:dyDescent="0.35">
      <c r="A10" s="62"/>
      <c r="B10" s="62" t="s">
        <v>56</v>
      </c>
      <c r="C10" s="62" t="s">
        <v>75</v>
      </c>
      <c r="D10" s="62" t="s">
        <v>57</v>
      </c>
      <c r="E10" s="62" t="s">
        <v>58</v>
      </c>
      <c r="F10" s="66" t="s">
        <v>59</v>
      </c>
      <c r="G10" s="62" t="s">
        <v>73</v>
      </c>
      <c r="H10" s="63" t="s">
        <v>67</v>
      </c>
      <c r="I10" s="45"/>
    </row>
    <row r="11" spans="1:9" ht="19.95" customHeight="1" x14ac:dyDescent="0.25">
      <c r="A11" s="64">
        <v>1</v>
      </c>
      <c r="B11" s="64">
        <v>1</v>
      </c>
      <c r="C11" s="64">
        <v>10</v>
      </c>
      <c r="D11" s="64"/>
      <c r="E11" s="64"/>
      <c r="F11" s="64"/>
      <c r="G11" s="64"/>
      <c r="H11" s="65"/>
      <c r="I11" s="45"/>
    </row>
    <row r="12" spans="1:9" ht="19.95" customHeight="1" x14ac:dyDescent="0.25">
      <c r="A12" s="64">
        <v>2</v>
      </c>
      <c r="B12" s="64">
        <v>2</v>
      </c>
      <c r="C12" s="64">
        <v>20</v>
      </c>
      <c r="D12" s="64"/>
      <c r="E12" s="64"/>
      <c r="F12" s="64"/>
      <c r="G12" s="64"/>
      <c r="H12" s="65"/>
      <c r="I12" s="45"/>
    </row>
    <row r="13" spans="1:9" ht="19.95" customHeight="1" x14ac:dyDescent="0.25">
      <c r="A13" s="64">
        <v>3</v>
      </c>
      <c r="B13" s="64">
        <v>3</v>
      </c>
      <c r="C13" s="64">
        <v>30</v>
      </c>
      <c r="D13" s="64"/>
      <c r="E13" s="64"/>
      <c r="F13" s="64"/>
      <c r="G13" s="64"/>
      <c r="H13" s="65"/>
      <c r="I13" s="45"/>
    </row>
    <row r="14" spans="1:9" ht="19.95" customHeight="1" x14ac:dyDescent="0.25">
      <c r="A14" s="64">
        <v>4</v>
      </c>
      <c r="B14" s="64">
        <v>4</v>
      </c>
      <c r="C14" s="64">
        <v>40</v>
      </c>
      <c r="D14" s="64"/>
      <c r="E14" s="64"/>
      <c r="F14" s="64"/>
      <c r="G14" s="64"/>
      <c r="H14" s="65"/>
      <c r="I14" s="45"/>
    </row>
    <row r="15" spans="1:9" ht="19.95" customHeight="1" x14ac:dyDescent="0.25">
      <c r="A15" s="64">
        <v>5</v>
      </c>
      <c r="B15" s="64">
        <v>5</v>
      </c>
      <c r="C15" s="64">
        <v>50</v>
      </c>
      <c r="D15" s="64"/>
      <c r="E15" s="64"/>
      <c r="F15" s="64"/>
      <c r="G15" s="64"/>
      <c r="H15" s="65"/>
      <c r="I15" s="45"/>
    </row>
    <row r="16" spans="1:9" ht="19.95" customHeight="1" x14ac:dyDescent="0.25">
      <c r="A16" s="64">
        <v>6</v>
      </c>
      <c r="B16" s="64">
        <v>6</v>
      </c>
      <c r="C16" s="64">
        <v>60</v>
      </c>
      <c r="D16" s="64"/>
      <c r="E16" s="64"/>
      <c r="F16" s="64"/>
      <c r="G16" s="64"/>
      <c r="H16" s="65"/>
      <c r="I16" s="45"/>
    </row>
    <row r="17" spans="1:9" ht="19.95" customHeight="1" x14ac:dyDescent="0.25">
      <c r="A17" s="64">
        <v>7</v>
      </c>
      <c r="B17" s="64">
        <v>7</v>
      </c>
      <c r="C17" s="64">
        <v>70</v>
      </c>
      <c r="D17" s="64"/>
      <c r="E17" s="64"/>
      <c r="F17" s="64"/>
      <c r="G17" s="64"/>
      <c r="H17" s="65"/>
      <c r="I17" s="45"/>
    </row>
    <row r="18" spans="1:9" ht="19.95" customHeight="1" x14ac:dyDescent="0.25">
      <c r="A18" s="64">
        <v>8</v>
      </c>
      <c r="B18" s="64">
        <v>8</v>
      </c>
      <c r="C18" s="64">
        <v>80</v>
      </c>
      <c r="D18" s="64"/>
      <c r="E18" s="64"/>
      <c r="F18" s="64"/>
      <c r="G18" s="64"/>
      <c r="H18" s="65"/>
      <c r="I18" s="45"/>
    </row>
    <row r="19" spans="1:9" ht="19.95" customHeight="1" x14ac:dyDescent="0.25">
      <c r="A19" s="64">
        <v>9</v>
      </c>
      <c r="B19" s="64">
        <v>9</v>
      </c>
      <c r="C19" s="64">
        <v>90</v>
      </c>
      <c r="D19" s="64"/>
      <c r="E19" s="64"/>
      <c r="F19" s="64"/>
      <c r="G19" s="64"/>
      <c r="H19" s="65"/>
      <c r="I19" s="45"/>
    </row>
    <row r="20" spans="1:9" ht="19.95" customHeight="1" x14ac:dyDescent="0.25">
      <c r="A20" s="64">
        <v>10</v>
      </c>
      <c r="B20" s="64">
        <v>10</v>
      </c>
      <c r="C20" s="64">
        <v>100</v>
      </c>
      <c r="D20" s="64"/>
      <c r="E20" s="64"/>
      <c r="F20" s="64"/>
      <c r="G20" s="64"/>
      <c r="H20" s="65"/>
      <c r="I20" s="45"/>
    </row>
    <row r="21" spans="1:9" ht="14.4" x14ac:dyDescent="0.3">
      <c r="A21" s="57"/>
      <c r="B21" s="57"/>
      <c r="C21" s="68"/>
      <c r="D21" s="57"/>
      <c r="E21" s="57"/>
      <c r="F21" s="57" t="s">
        <v>74</v>
      </c>
      <c r="G21" s="57"/>
      <c r="H21" s="45"/>
      <c r="I21" s="45"/>
    </row>
    <row r="22" spans="1:9" ht="19.95" customHeight="1" x14ac:dyDescent="0.25">
      <c r="A22" s="67" t="s">
        <v>60</v>
      </c>
      <c r="B22" s="57" t="s">
        <v>64</v>
      </c>
      <c r="C22" s="57"/>
      <c r="D22" s="57"/>
      <c r="E22" s="57"/>
      <c r="F22" s="57"/>
      <c r="G22" s="57"/>
      <c r="H22" s="45"/>
      <c r="I22" s="45"/>
    </row>
    <row r="23" spans="1:9" ht="19.95" customHeight="1" x14ac:dyDescent="0.25">
      <c r="A23" s="57"/>
      <c r="B23" s="57" t="s">
        <v>65</v>
      </c>
      <c r="C23" s="57"/>
      <c r="D23" s="57"/>
      <c r="E23" s="57"/>
      <c r="F23" s="57"/>
      <c r="G23" s="57"/>
      <c r="H23" s="45"/>
      <c r="I23" s="45"/>
    </row>
    <row r="24" spans="1:9" ht="19.95" customHeight="1" x14ac:dyDescent="0.25">
      <c r="A24" s="57"/>
      <c r="B24" s="57" t="s">
        <v>66</v>
      </c>
      <c r="C24" s="57"/>
      <c r="D24" s="57"/>
      <c r="E24" s="57"/>
      <c r="F24" s="57"/>
      <c r="G24" s="57"/>
      <c r="H24" s="45"/>
      <c r="I24" s="45"/>
    </row>
    <row r="25" spans="1:9" x14ac:dyDescent="0.25">
      <c r="A25" s="57"/>
      <c r="B25" s="57"/>
      <c r="C25" s="57"/>
      <c r="D25" s="57"/>
      <c r="E25" s="57"/>
      <c r="F25" s="57"/>
      <c r="G25" s="57"/>
      <c r="H25" s="45"/>
      <c r="I25" s="45"/>
    </row>
    <row r="26" spans="1:9" x14ac:dyDescent="0.25">
      <c r="A26" s="57"/>
      <c r="B26" s="57"/>
      <c r="C26" s="57"/>
      <c r="D26" s="57"/>
      <c r="E26" s="57"/>
      <c r="F26" s="57"/>
      <c r="G26" s="57"/>
      <c r="H26" s="45"/>
      <c r="I26" s="45"/>
    </row>
    <row r="27" spans="1:9" x14ac:dyDescent="0.25">
      <c r="A27" s="57"/>
      <c r="B27" s="57"/>
      <c r="C27" s="57"/>
      <c r="D27" s="57"/>
      <c r="E27" s="57"/>
      <c r="F27" s="57"/>
      <c r="G27" s="57"/>
      <c r="H27" s="45"/>
      <c r="I27" s="45"/>
    </row>
    <row r="28" spans="1:9" x14ac:dyDescent="0.25">
      <c r="A28" s="45"/>
      <c r="B28" s="45"/>
      <c r="C28" s="45"/>
      <c r="D28" s="45"/>
      <c r="E28" s="45"/>
      <c r="F28" s="45"/>
      <c r="G28" s="45"/>
      <c r="H28" s="45"/>
      <c r="I28" s="45"/>
    </row>
    <row r="29" spans="1:9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x14ac:dyDescent="0.25">
      <c r="B31" s="43"/>
      <c r="C31" s="47"/>
      <c r="E31" s="42"/>
      <c r="G31" s="49"/>
      <c r="H31" s="4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Tab_graf</vt:lpstr>
      <vt:lpstr>Tab_početně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10-spektrofotometrie</dc:title>
  <dc:creator>Marta Farková</dc:creator>
  <cp:lastModifiedBy>Helena Zavadilova</cp:lastModifiedBy>
  <cp:lastPrinted>2022-02-13T19:12:39Z</cp:lastPrinted>
  <dcterms:created xsi:type="dcterms:W3CDTF">2001-02-27T11:48:41Z</dcterms:created>
  <dcterms:modified xsi:type="dcterms:W3CDTF">2022-02-13T19:13:31Z</dcterms:modified>
</cp:coreProperties>
</file>