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F:\2022_Stanovení\Nav\Navody\2020_Instrumentální analýza_U\"/>
    </mc:Choice>
  </mc:AlternateContent>
  <xr:revisionPtr revIDLastSave="0" documentId="8_{652E0D5C-35D2-455A-9564-E2425586884C}" xr6:coauthVersionLast="47" xr6:coauthVersionMax="47" xr10:uidLastSave="{00000000-0000-0000-0000-000000000000}"/>
  <bookViews>
    <workbookView xWindow="-108" yWindow="-108" windowWidth="23256" windowHeight="12600" tabRatio="834"/>
  </bookViews>
  <sheets>
    <sheet name="Tab_graf" sheetId="1" r:id="rId1"/>
    <sheet name="Tab_početně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" l="1"/>
  <c r="D8" i="1"/>
  <c r="D19" i="1"/>
  <c r="D9" i="1"/>
  <c r="D10" i="1"/>
  <c r="D11" i="1"/>
  <c r="D12" i="1"/>
  <c r="D13" i="1"/>
  <c r="B17" i="1"/>
  <c r="B19" i="1"/>
  <c r="I8" i="1"/>
  <c r="I9" i="1"/>
  <c r="I10" i="1"/>
  <c r="I11" i="1"/>
  <c r="I12" i="1"/>
  <c r="I13" i="1"/>
  <c r="C17" i="1"/>
  <c r="C19" i="1"/>
  <c r="E8" i="1"/>
  <c r="E17" i="1"/>
  <c r="E9" i="1"/>
  <c r="E10" i="1"/>
  <c r="E11" i="1"/>
  <c r="E12" i="1"/>
  <c r="E13" i="1"/>
  <c r="D39" i="1"/>
  <c r="K13" i="1"/>
  <c r="J13" i="1"/>
  <c r="K12" i="1"/>
  <c r="J12" i="1"/>
  <c r="K11" i="1"/>
  <c r="J11" i="1"/>
  <c r="K10" i="1"/>
  <c r="J10" i="1"/>
  <c r="K9" i="1"/>
  <c r="J9" i="1"/>
  <c r="K8" i="1"/>
  <c r="J8" i="1"/>
  <c r="I18" i="1"/>
  <c r="B47" i="1"/>
  <c r="B27" i="1"/>
  <c r="B30" i="1"/>
  <c r="B45" i="1"/>
  <c r="F11" i="1"/>
  <c r="F9" i="1"/>
  <c r="F13" i="1"/>
  <c r="F8" i="1"/>
  <c r="F12" i="1"/>
  <c r="F10" i="1"/>
  <c r="D42" i="1"/>
  <c r="G12" i="1"/>
  <c r="H12" i="1"/>
  <c r="L12" i="1"/>
  <c r="G9" i="1"/>
  <c r="H9" i="1"/>
  <c r="L9" i="1"/>
  <c r="G10" i="1"/>
  <c r="H10" i="1"/>
  <c r="L10" i="1"/>
  <c r="L8" i="1"/>
  <c r="G8" i="1"/>
  <c r="H8" i="1"/>
  <c r="H18" i="1"/>
  <c r="B34" i="1"/>
  <c r="B37" i="1"/>
  <c r="B38" i="1"/>
  <c r="L13" i="1"/>
  <c r="G13" i="1"/>
  <c r="H13" i="1"/>
  <c r="G11" i="1"/>
  <c r="H11" i="1"/>
  <c r="L11" i="1"/>
</calcChain>
</file>

<file path=xl/sharedStrings.xml><?xml version="1.0" encoding="utf-8"?>
<sst xmlns="http://schemas.openxmlformats.org/spreadsheetml/2006/main" count="86" uniqueCount="75">
  <si>
    <t>ug Fe</t>
  </si>
  <si>
    <t>A</t>
  </si>
  <si>
    <t>xi</t>
  </si>
  <si>
    <t>yi</t>
  </si>
  <si>
    <t>(xi)^2</t>
  </si>
  <si>
    <t>xi.yi</t>
  </si>
  <si>
    <t>Yi</t>
  </si>
  <si>
    <t>(yi-Yi)</t>
  </si>
  <si>
    <t>(yi-Yi)^2</t>
  </si>
  <si>
    <t>(yi)^2</t>
  </si>
  <si>
    <t>SUM(xi)</t>
  </si>
  <si>
    <t>SUM(yi)</t>
  </si>
  <si>
    <t>SUM(xi.yi)</t>
  </si>
  <si>
    <t>SUM([(yi-Yi)^2])</t>
  </si>
  <si>
    <t>SUM((yi)^2)</t>
  </si>
  <si>
    <t>[SUM(xi)]^2=</t>
  </si>
  <si>
    <t>[SUM(yi)]^2=</t>
  </si>
  <si>
    <t>SUM(xi^2)</t>
  </si>
  <si>
    <t>počet měření n=</t>
  </si>
  <si>
    <t>Výpočet koeficientu pro regresní přímku:</t>
  </si>
  <si>
    <t>Yi = a + b.xi</t>
  </si>
  <si>
    <t>SUM(xi)*SUM(yi) - n*SUM(xi.yi)</t>
  </si>
  <si>
    <t>b=</t>
  </si>
  <si>
    <t>---------------------------------</t>
  </si>
  <si>
    <t>[SUM(xi)]^2</t>
  </si>
  <si>
    <t xml:space="preserve"> - n*SUM(xi^2)</t>
  </si>
  <si>
    <t>a=</t>
  </si>
  <si>
    <t>(1/n)*[SUM(yi) - b*SUM(xi)]</t>
  </si>
  <si>
    <t>směrodatná odchylka - rozptyl hodnot yi</t>
  </si>
  <si>
    <t xml:space="preserve">s(x,y)= </t>
  </si>
  <si>
    <t>SQR [SUM(yi-Yi)^2/n-2]=</t>
  </si>
  <si>
    <t>pro směrnici přímky</t>
  </si>
  <si>
    <t xml:space="preserve">s(b)= </t>
  </si>
  <si>
    <t>s(x,y)/(SQR [sum(xi^2) - xp.(SUM(x)]</t>
  </si>
  <si>
    <t>sr(b)%=</t>
  </si>
  <si>
    <t>xp=</t>
  </si>
  <si>
    <t>Korelační koeficient</t>
  </si>
  <si>
    <t>r=</t>
  </si>
  <si>
    <t>(e/f)=</t>
  </si>
  <si>
    <t>e=</t>
  </si>
  <si>
    <t>(n.SUM(xi.yi)-(SUM(xi)*SUM(yi))</t>
  </si>
  <si>
    <t>f=</t>
  </si>
  <si>
    <t>SQRT[n.SUM((xi)^2)-(SUM(xi))^2][n.SUM((yi)^2)-(SUM(yi))^2]</t>
  </si>
  <si>
    <t>Měření</t>
  </si>
  <si>
    <t>Číslo</t>
  </si>
  <si>
    <t>Dilčí výpočty</t>
  </si>
  <si>
    <t>Regr.hodnota</t>
  </si>
  <si>
    <t xml:space="preserve">Kopírované hodnoty </t>
  </si>
  <si>
    <t>experi-</t>
  </si>
  <si>
    <t>pro graf</t>
  </si>
  <si>
    <t>mentu</t>
  </si>
  <si>
    <t>g/mol</t>
  </si>
  <si>
    <t xml:space="preserve">M(Fe)  =  </t>
  </si>
  <si>
    <t>ug</t>
  </si>
  <si>
    <t>č.</t>
  </si>
  <si>
    <t>V</t>
  </si>
  <si>
    <t xml:space="preserve">m </t>
  </si>
  <si>
    <t>e</t>
  </si>
  <si>
    <t xml:space="preserve"> [ml] </t>
  </si>
  <si>
    <t xml:space="preserve">[mol/l] </t>
  </si>
  <si>
    <t>Vzorek:</t>
  </si>
  <si>
    <t>A =</t>
  </si>
  <si>
    <t>Kalibrační přímka B</t>
  </si>
  <si>
    <t>n</t>
  </si>
  <si>
    <t xml:space="preserve">Standard B   </t>
  </si>
  <si>
    <r>
      <t>obsah v 1 ml Fe</t>
    </r>
    <r>
      <rPr>
        <vertAlign val="superscript"/>
        <sz val="10"/>
        <rFont val="Arial"/>
        <family val="2"/>
        <charset val="238"/>
      </rPr>
      <t>3+</t>
    </r>
  </si>
  <si>
    <r>
      <t>Do 50 ml odměrných baněk (V</t>
    </r>
    <r>
      <rPr>
        <vertAlign val="subscript"/>
        <sz val="10"/>
        <rFont val="Arial"/>
        <family val="2"/>
        <charset val="238"/>
      </rPr>
      <t>0</t>
    </r>
    <r>
      <rPr>
        <sz val="10"/>
        <rFont val="Arial"/>
        <family val="2"/>
        <charset val="238"/>
      </rPr>
      <t>) pipetováno:</t>
    </r>
  </si>
  <si>
    <r>
      <t>c</t>
    </r>
    <r>
      <rPr>
        <vertAlign val="subscript"/>
        <sz val="10"/>
        <rFont val="Arial"/>
        <family val="2"/>
        <charset val="238"/>
      </rPr>
      <t>Fe</t>
    </r>
  </si>
  <si>
    <r>
      <t>A</t>
    </r>
    <r>
      <rPr>
        <vertAlign val="superscript"/>
        <sz val="10"/>
        <rFont val="Arial"/>
        <family val="2"/>
        <charset val="238"/>
      </rPr>
      <t>t</t>
    </r>
  </si>
  <si>
    <t>Stanovení obsahu Fe ve vzorku kyselinou sulfosalicylovou (standard B)</t>
  </si>
  <si>
    <r>
      <rPr>
        <sz val="10"/>
        <rFont val="Symbol"/>
        <family val="1"/>
        <charset val="2"/>
      </rPr>
      <t>e</t>
    </r>
    <r>
      <rPr>
        <sz val="10"/>
        <rFont val="Arial"/>
        <family val="2"/>
        <charset val="238"/>
      </rPr>
      <t>* =</t>
    </r>
  </si>
  <si>
    <r>
      <t xml:space="preserve"> [</t>
    </r>
    <r>
      <rPr>
        <sz val="10"/>
        <rFont val="Symbol"/>
        <family val="1"/>
        <charset val="2"/>
      </rPr>
      <t>m</t>
    </r>
    <r>
      <rPr>
        <sz val="10"/>
        <rFont val="Arial"/>
        <family val="2"/>
        <charset val="238"/>
      </rPr>
      <t xml:space="preserve">g] </t>
    </r>
  </si>
  <si>
    <t xml:space="preserve">[mol] </t>
  </si>
  <si>
    <t>Tabulka - standard B</t>
  </si>
  <si>
    <t xml:space="preserve">Regresní analýza - stanovení obsahu Fe ve vzorku kyselinou sulfosalicylovou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</si>
</sst>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4" formatCode="General_)"/>
    <numFmt numFmtId="175" formatCode="0.000"/>
    <numFmt numFmtId="181" formatCode="0.0000"/>
    <numFmt numFmtId="182" formatCode="0.0000000"/>
  </numFmts>
  <fonts count="29">
    <font>
      <sz val="10"/>
      <name val="Courier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Times New Roman"/>
      <family val="1"/>
    </font>
    <font>
      <b/>
      <u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u/>
      <sz val="9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i/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8"/>
      <color indexed="12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i/>
      <sz val="11"/>
      <name val="Arial CE"/>
      <family val="2"/>
      <charset val="238"/>
    </font>
    <font>
      <sz val="8"/>
      <name val="Times New Roman"/>
      <family val="1"/>
      <charset val="238"/>
    </font>
    <font>
      <sz val="8"/>
      <name val="Courier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vertAlign val="superscript"/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Symbol"/>
      <family val="1"/>
      <charset val="2"/>
    </font>
    <font>
      <sz val="10"/>
      <name val="Arial"/>
      <family val="1"/>
      <charset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174" fontId="0" fillId="0" borderId="0"/>
    <xf numFmtId="0" fontId="2" fillId="0" borderId="0"/>
  </cellStyleXfs>
  <cellXfs count="96">
    <xf numFmtId="174" fontId="0" fillId="0" borderId="0" xfId="0"/>
    <xf numFmtId="174" fontId="3" fillId="0" borderId="0" xfId="0" applyFont="1"/>
    <xf numFmtId="174" fontId="5" fillId="0" borderId="0" xfId="0" applyFont="1"/>
    <xf numFmtId="174" fontId="7" fillId="0" borderId="0" xfId="0" applyFont="1"/>
    <xf numFmtId="174" fontId="8" fillId="0" borderId="0" xfId="0" applyFont="1"/>
    <xf numFmtId="174" fontId="9" fillId="0" borderId="0" xfId="0" applyFont="1"/>
    <xf numFmtId="2" fontId="5" fillId="0" borderId="0" xfId="0" applyNumberFormat="1" applyFont="1"/>
    <xf numFmtId="174" fontId="10" fillId="0" borderId="0" xfId="0" applyFont="1"/>
    <xf numFmtId="174" fontId="11" fillId="0" borderId="0" xfId="0" applyFont="1"/>
    <xf numFmtId="174" fontId="4" fillId="0" borderId="0" xfId="0" applyFont="1"/>
    <xf numFmtId="174" fontId="11" fillId="0" borderId="0" xfId="0" applyFont="1" applyAlignment="1" applyProtection="1">
      <alignment horizontal="left"/>
    </xf>
    <xf numFmtId="174" fontId="7" fillId="0" borderId="1" xfId="0" applyFont="1" applyBorder="1" applyAlignment="1" applyProtection="1">
      <alignment horizontal="left"/>
    </xf>
    <xf numFmtId="174" fontId="7" fillId="0" borderId="2" xfId="0" applyFont="1" applyBorder="1" applyAlignment="1" applyProtection="1">
      <alignment horizontal="center"/>
    </xf>
    <xf numFmtId="174" fontId="7" fillId="0" borderId="3" xfId="0" applyFont="1" applyBorder="1" applyAlignment="1" applyProtection="1">
      <alignment horizontal="center"/>
    </xf>
    <xf numFmtId="174" fontId="7" fillId="0" borderId="4" xfId="0" applyFont="1" applyBorder="1" applyAlignment="1" applyProtection="1">
      <alignment horizontal="left"/>
    </xf>
    <xf numFmtId="174" fontId="7" fillId="0" borderId="1" xfId="0" applyFont="1" applyBorder="1" applyAlignment="1" applyProtection="1">
      <alignment horizontal="center"/>
    </xf>
    <xf numFmtId="174" fontId="7" fillId="0" borderId="5" xfId="0" applyFont="1" applyBorder="1"/>
    <xf numFmtId="174" fontId="7" fillId="0" borderId="6" xfId="0" applyFont="1" applyBorder="1"/>
    <xf numFmtId="174" fontId="7" fillId="0" borderId="7" xfId="0" applyFont="1" applyBorder="1" applyAlignment="1" applyProtection="1">
      <alignment horizontal="left"/>
    </xf>
    <xf numFmtId="174" fontId="7" fillId="0" borderId="4" xfId="0" applyFont="1" applyBorder="1" applyAlignment="1" applyProtection="1">
      <alignment horizontal="center"/>
    </xf>
    <xf numFmtId="174" fontId="7" fillId="0" borderId="8" xfId="0" applyFont="1" applyBorder="1" applyAlignment="1" applyProtection="1">
      <alignment horizontal="center"/>
    </xf>
    <xf numFmtId="174" fontId="7" fillId="0" borderId="9" xfId="0" applyFont="1" applyBorder="1" applyAlignment="1" applyProtection="1">
      <alignment horizontal="center"/>
    </xf>
    <xf numFmtId="174" fontId="7" fillId="0" borderId="10" xfId="0" applyFont="1" applyBorder="1"/>
    <xf numFmtId="174" fontId="7" fillId="0" borderId="7" xfId="0" applyFont="1" applyBorder="1"/>
    <xf numFmtId="174" fontId="7" fillId="0" borderId="11" xfId="0" applyFont="1" applyBorder="1"/>
    <xf numFmtId="174" fontId="7" fillId="0" borderId="12" xfId="0" applyFont="1" applyBorder="1"/>
    <xf numFmtId="174" fontId="12" fillId="0" borderId="13" xfId="0" applyFont="1" applyBorder="1" applyProtection="1"/>
    <xf numFmtId="174" fontId="7" fillId="0" borderId="13" xfId="0" applyFont="1" applyBorder="1" applyProtection="1"/>
    <xf numFmtId="174" fontId="7" fillId="0" borderId="14" xfId="0" applyFont="1" applyBorder="1" applyProtection="1"/>
    <xf numFmtId="174" fontId="7" fillId="0" borderId="15" xfId="0" applyFont="1" applyBorder="1" applyAlignment="1" applyProtection="1">
      <alignment horizontal="center"/>
    </xf>
    <xf numFmtId="2" fontId="7" fillId="0" borderId="16" xfId="0" applyNumberFormat="1" applyFont="1" applyBorder="1" applyAlignment="1" applyProtection="1">
      <alignment horizontal="center"/>
    </xf>
    <xf numFmtId="174" fontId="7" fillId="0" borderId="17" xfId="0" applyFont="1" applyBorder="1" applyProtection="1"/>
    <xf numFmtId="174" fontId="7" fillId="0" borderId="18" xfId="0" applyFont="1" applyBorder="1" applyAlignment="1" applyProtection="1">
      <alignment horizontal="center"/>
    </xf>
    <xf numFmtId="2" fontId="7" fillId="0" borderId="19" xfId="0" applyNumberFormat="1" applyFont="1" applyBorder="1" applyAlignment="1" applyProtection="1">
      <alignment horizontal="center"/>
    </xf>
    <xf numFmtId="174" fontId="12" fillId="0" borderId="0" xfId="0" applyFont="1" applyProtection="1"/>
    <xf numFmtId="174" fontId="13" fillId="0" borderId="0" xfId="0" applyFont="1"/>
    <xf numFmtId="174" fontId="13" fillId="0" borderId="0" xfId="0" applyFont="1" applyProtection="1"/>
    <xf numFmtId="175" fontId="14" fillId="0" borderId="13" xfId="0" applyNumberFormat="1" applyFont="1" applyBorder="1" applyAlignment="1" applyProtection="1">
      <alignment horizontal="center"/>
    </xf>
    <xf numFmtId="174" fontId="15" fillId="0" borderId="13" xfId="0" applyFont="1" applyBorder="1" applyAlignment="1" applyProtection="1">
      <alignment horizontal="center"/>
    </xf>
    <xf numFmtId="174" fontId="6" fillId="0" borderId="0" xfId="0" applyFont="1" applyBorder="1" applyAlignment="1" applyProtection="1">
      <alignment horizontal="left"/>
    </xf>
    <xf numFmtId="0" fontId="16" fillId="0" borderId="0" xfId="1" applyFont="1"/>
    <xf numFmtId="174" fontId="17" fillId="0" borderId="0" xfId="0" applyFont="1"/>
    <xf numFmtId="174" fontId="18" fillId="0" borderId="0" xfId="0" applyFont="1" applyAlignment="1" applyProtection="1">
      <alignment horizontal="left"/>
    </xf>
    <xf numFmtId="174" fontId="19" fillId="0" borderId="0" xfId="0" applyFont="1"/>
    <xf numFmtId="174" fontId="20" fillId="0" borderId="0" xfId="0" applyFont="1"/>
    <xf numFmtId="174" fontId="7" fillId="0" borderId="0" xfId="0" applyFont="1" applyAlignment="1" applyProtection="1">
      <alignment horizontal="left"/>
    </xf>
    <xf numFmtId="174" fontId="7" fillId="0" borderId="0" xfId="0" applyFont="1" applyProtection="1"/>
    <xf numFmtId="174" fontId="7" fillId="0" borderId="0" xfId="0" applyFont="1" applyAlignment="1" applyProtection="1">
      <alignment horizontal="right"/>
    </xf>
    <xf numFmtId="0" fontId="21" fillId="0" borderId="0" xfId="0" applyNumberFormat="1" applyFont="1" applyBorder="1"/>
    <xf numFmtId="0" fontId="22" fillId="0" borderId="0" xfId="0" applyNumberFormat="1" applyFont="1"/>
    <xf numFmtId="0" fontId="23" fillId="0" borderId="0" xfId="0" applyNumberFormat="1" applyFont="1"/>
    <xf numFmtId="0" fontId="22" fillId="0" borderId="0" xfId="0" applyNumberFormat="1" applyFont="1" applyAlignment="1">
      <alignment vertical="center"/>
    </xf>
    <xf numFmtId="0" fontId="22" fillId="0" borderId="2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0" fontId="22" fillId="0" borderId="20" xfId="0" applyNumberFormat="1" applyFont="1" applyBorder="1" applyAlignment="1">
      <alignment horizontal="center" vertical="center"/>
    </xf>
    <xf numFmtId="0" fontId="22" fillId="0" borderId="3" xfId="0" applyNumberFormat="1" applyFont="1" applyBorder="1" applyAlignment="1">
      <alignment horizontal="center" vertical="center"/>
    </xf>
    <xf numFmtId="0" fontId="22" fillId="0" borderId="21" xfId="0" applyNumberFormat="1" applyFont="1" applyBorder="1" applyAlignment="1">
      <alignment horizontal="center" vertical="center"/>
    </xf>
    <xf numFmtId="0" fontId="22" fillId="0" borderId="22" xfId="0" applyNumberFormat="1" applyFont="1" applyBorder="1" applyAlignment="1">
      <alignment horizontal="center" vertical="center"/>
    </xf>
    <xf numFmtId="0" fontId="22" fillId="0" borderId="23" xfId="0" applyNumberFormat="1" applyFont="1" applyBorder="1" applyAlignment="1">
      <alignment horizontal="center" vertical="center"/>
    </xf>
    <xf numFmtId="0" fontId="22" fillId="0" borderId="24" xfId="0" applyNumberFormat="1" applyFont="1" applyBorder="1" applyAlignment="1">
      <alignment horizontal="center" vertical="center"/>
    </xf>
    <xf numFmtId="0" fontId="22" fillId="0" borderId="25" xfId="0" applyNumberFormat="1" applyFont="1" applyBorder="1" applyAlignment="1">
      <alignment horizontal="center" vertical="center"/>
    </xf>
    <xf numFmtId="0" fontId="22" fillId="0" borderId="4" xfId="0" applyNumberFormat="1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/>
    </xf>
    <xf numFmtId="182" fontId="22" fillId="0" borderId="4" xfId="0" applyNumberFormat="1" applyFont="1" applyBorder="1" applyAlignment="1">
      <alignment horizontal="center" vertical="center"/>
    </xf>
    <xf numFmtId="175" fontId="26" fillId="0" borderId="4" xfId="0" applyNumberFormat="1" applyFont="1" applyBorder="1" applyAlignment="1" applyProtection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75" fontId="22" fillId="0" borderId="4" xfId="0" applyNumberFormat="1" applyFont="1" applyBorder="1" applyAlignment="1">
      <alignment horizontal="center" vertical="center"/>
    </xf>
    <xf numFmtId="0" fontId="22" fillId="0" borderId="7" xfId="0" applyNumberFormat="1" applyFont="1" applyBorder="1" applyAlignment="1">
      <alignment horizontal="center" vertical="center"/>
    </xf>
    <xf numFmtId="0" fontId="22" fillId="0" borderId="10" xfId="0" applyNumberFormat="1" applyFont="1" applyBorder="1" applyAlignment="1">
      <alignment horizontal="center" vertical="center"/>
    </xf>
    <xf numFmtId="0" fontId="22" fillId="0" borderId="5" xfId="0" applyNumberFormat="1" applyFont="1" applyBorder="1" applyAlignment="1">
      <alignment horizontal="center" vertical="center"/>
    </xf>
    <xf numFmtId="182" fontId="22" fillId="0" borderId="10" xfId="0" applyNumberFormat="1" applyFont="1" applyBorder="1" applyAlignment="1">
      <alignment horizontal="center" vertical="center"/>
    </xf>
    <xf numFmtId="175" fontId="26" fillId="0" borderId="10" xfId="0" applyNumberFormat="1" applyFont="1" applyBorder="1" applyAlignment="1" applyProtection="1">
      <alignment horizontal="center" vertical="center"/>
    </xf>
    <xf numFmtId="2" fontId="22" fillId="0" borderId="5" xfId="0" applyNumberFormat="1" applyFont="1" applyBorder="1" applyAlignment="1">
      <alignment horizontal="center" vertical="center"/>
    </xf>
    <xf numFmtId="175" fontId="22" fillId="0" borderId="10" xfId="0" applyNumberFormat="1" applyFont="1" applyBorder="1" applyAlignment="1">
      <alignment horizontal="center" vertical="center"/>
    </xf>
    <xf numFmtId="182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Fill="1" applyBorder="1" applyAlignment="1">
      <alignment horizontal="center" vertical="center"/>
    </xf>
    <xf numFmtId="175" fontId="22" fillId="0" borderId="0" xfId="0" applyNumberFormat="1" applyFont="1" applyBorder="1" applyAlignment="1">
      <alignment horizontal="center" vertical="center"/>
    </xf>
    <xf numFmtId="0" fontId="22" fillId="0" borderId="0" xfId="0" applyNumberFormat="1" applyFont="1" applyBorder="1"/>
    <xf numFmtId="0" fontId="22" fillId="0" borderId="0" xfId="0" applyNumberFormat="1" applyFont="1" applyFill="1" applyBorder="1" applyAlignment="1">
      <alignment horizontal="right"/>
    </xf>
    <xf numFmtId="175" fontId="26" fillId="0" borderId="0" xfId="0" applyNumberFormat="1" applyFont="1" applyBorder="1" applyAlignment="1" applyProtection="1">
      <alignment horizontal="center"/>
    </xf>
    <xf numFmtId="182" fontId="22" fillId="0" borderId="0" xfId="0" applyNumberFormat="1" applyFont="1" applyBorder="1"/>
    <xf numFmtId="175" fontId="22" fillId="0" borderId="0" xfId="0" applyNumberFormat="1" applyFont="1" applyBorder="1"/>
    <xf numFmtId="0" fontId="22" fillId="0" borderId="0" xfId="0" applyNumberFormat="1" applyFont="1" applyAlignment="1">
      <alignment horizontal="right"/>
    </xf>
    <xf numFmtId="2" fontId="22" fillId="0" borderId="0" xfId="0" applyNumberFormat="1" applyFont="1"/>
    <xf numFmtId="181" fontId="22" fillId="0" borderId="0" xfId="0" applyNumberFormat="1" applyFont="1"/>
    <xf numFmtId="0" fontId="27" fillId="0" borderId="1" xfId="0" applyNumberFormat="1" applyFont="1" applyBorder="1" applyAlignment="1">
      <alignment horizontal="center" vertical="center"/>
    </xf>
    <xf numFmtId="0" fontId="28" fillId="0" borderId="0" xfId="0" applyNumberFormat="1" applyFont="1" applyAlignment="1">
      <alignment horizontal="center" vertical="center"/>
    </xf>
    <xf numFmtId="174" fontId="1" fillId="0" borderId="0" xfId="0" applyFont="1" applyAlignment="1" applyProtection="1">
      <alignment horizontal="left"/>
    </xf>
    <xf numFmtId="174" fontId="7" fillId="0" borderId="25" xfId="0" applyFont="1" applyBorder="1" applyAlignment="1" applyProtection="1">
      <alignment horizontal="center"/>
    </xf>
    <xf numFmtId="174" fontId="7" fillId="0" borderId="0" xfId="0" applyFont="1" applyBorder="1" applyAlignment="1" applyProtection="1">
      <alignment horizontal="center"/>
    </xf>
    <xf numFmtId="174" fontId="7" fillId="0" borderId="6" xfId="0" applyFont="1" applyBorder="1" applyAlignment="1" applyProtection="1">
      <alignment horizontal="center"/>
    </xf>
    <xf numFmtId="174" fontId="7" fillId="0" borderId="14" xfId="0" applyFont="1" applyBorder="1" applyAlignment="1" applyProtection="1">
      <alignment horizontal="center"/>
    </xf>
    <xf numFmtId="174" fontId="7" fillId="0" borderId="17" xfId="0" applyFont="1" applyBorder="1" applyAlignment="1" applyProtection="1">
      <alignment horizontal="center"/>
    </xf>
    <xf numFmtId="174" fontId="7" fillId="0" borderId="2" xfId="0" applyFont="1" applyBorder="1" applyAlignment="1" applyProtection="1">
      <alignment horizontal="center"/>
    </xf>
    <xf numFmtId="174" fontId="7" fillId="0" borderId="3" xfId="0" applyFont="1" applyBorder="1" applyAlignment="1" applyProtection="1">
      <alignment horizontal="center"/>
    </xf>
    <xf numFmtId="174" fontId="7" fillId="0" borderId="20" xfId="0" applyFont="1" applyBorder="1" applyAlignment="1" applyProtection="1">
      <alignment horizontal="center"/>
    </xf>
  </cellXfs>
  <cellStyles count="2">
    <cellStyle name="Normální" xfId="0" builtinId="0"/>
    <cellStyle name="normální_11-časové závislosti a výběr spektra-vzorové vypracování-U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0" i="1"/>
              <a:t>Obr. Kalibrační přímka - standard B </a:t>
            </a:r>
          </a:p>
        </c:rich>
      </c:tx>
      <c:layout>
        <c:manualLayout>
          <c:xMode val="edge"/>
          <c:yMode val="edge"/>
          <c:x val="0.3273160679133858"/>
          <c:y val="0.9209256856436962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643044619422575E-2"/>
          <c:y val="3.6867162438028574E-2"/>
          <c:w val="0.85464151356080476"/>
          <c:h val="0.7666641149023039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4.6243847289171955E-2"/>
                  <c:y val="0.2255952909949461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</c:trendlineLbl>
          </c:trendline>
          <c:xVal>
            <c:numRef>
              <c:f>Tab_graf!$J$8:$J$13</c:f>
              <c:numCache>
                <c:formatCode>General_)</c:formatCode>
                <c:ptCount val="6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</c:numCache>
            </c:numRef>
          </c:xVal>
          <c:yVal>
            <c:numRef>
              <c:f>Tab_graf!$K$8:$K$13</c:f>
              <c:numCache>
                <c:formatCode>0.00</c:formatCode>
                <c:ptCount val="6"/>
                <c:pt idx="0">
                  <c:v>0.11899999999999999</c:v>
                </c:pt>
                <c:pt idx="1">
                  <c:v>0.219</c:v>
                </c:pt>
                <c:pt idx="2">
                  <c:v>0.32100000000000001</c:v>
                </c:pt>
                <c:pt idx="3">
                  <c:v>0.432</c:v>
                </c:pt>
                <c:pt idx="4">
                  <c:v>0.52600000000000002</c:v>
                </c:pt>
                <c:pt idx="5">
                  <c:v>0.625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82-446A-95B3-19872C2F9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762168"/>
        <c:axId val="1"/>
      </c:scatterChart>
      <c:valAx>
        <c:axId val="289762168"/>
        <c:scaling>
          <c:orientation val="minMax"/>
          <c:max val="350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900"/>
                  <a:t>m (ug)</a:t>
                </a:r>
              </a:p>
            </c:rich>
          </c:tx>
          <c:layout>
            <c:manualLayout>
              <c:xMode val="edge"/>
              <c:yMode val="edge"/>
              <c:x val="0.47886028406605419"/>
              <c:y val="0.851855340881486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crossBetween val="midCat"/>
        <c:majorUnit val="50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100"/>
                  <a:t>A</a:t>
                </a:r>
              </a:p>
            </c:rich>
          </c:tx>
          <c:layout>
            <c:manualLayout>
              <c:xMode val="edge"/>
              <c:yMode val="edge"/>
              <c:x val="1.0028604822834646E-2"/>
              <c:y val="0.4766682663538389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8976216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47</xdr:row>
      <xdr:rowOff>144780</xdr:rowOff>
    </xdr:from>
    <xdr:to>
      <xdr:col>11</xdr:col>
      <xdr:colOff>83820</xdr:colOff>
      <xdr:row>66</xdr:row>
      <xdr:rowOff>53340</xdr:rowOff>
    </xdr:to>
    <xdr:graphicFrame macro="">
      <xdr:nvGraphicFramePr>
        <xdr:cNvPr id="3083" name="Graf 1">
          <a:extLst>
            <a:ext uri="{FF2B5EF4-FFF2-40B4-BE49-F238E27FC236}">
              <a16:creationId xmlns:a16="http://schemas.microsoft.com/office/drawing/2014/main" id="{DA8CCCC1-BD65-4FDF-BCC5-7EF6AC1A1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3"/>
  <sheetViews>
    <sheetView tabSelected="1" zoomScaleNormal="100" workbookViewId="0">
      <selection activeCell="N60" sqref="N60"/>
    </sheetView>
  </sheetViews>
  <sheetFormatPr defaultRowHeight="12"/>
  <cols>
    <col min="1" max="1" width="6.44140625" customWidth="1"/>
    <col min="2" max="2" width="8.77734375" customWidth="1"/>
    <col min="3" max="3" width="8.88671875" customWidth="1"/>
    <col min="4" max="4" width="6.33203125" customWidth="1"/>
    <col min="5" max="5" width="7.33203125" customWidth="1"/>
    <col min="8" max="8" width="10" customWidth="1"/>
    <col min="10" max="10" width="5.44140625" customWidth="1"/>
    <col min="11" max="11" width="5.21875" customWidth="1"/>
  </cols>
  <sheetData>
    <row r="1" spans="1:14" ht="13.8">
      <c r="A1" s="40" t="s">
        <v>73</v>
      </c>
      <c r="B1" s="2"/>
      <c r="D1" s="42" t="s">
        <v>74</v>
      </c>
      <c r="E1" s="2"/>
      <c r="F1" s="4"/>
      <c r="G1" s="5"/>
      <c r="H1" s="5"/>
      <c r="I1" s="5"/>
      <c r="J1" s="5"/>
      <c r="K1" s="6"/>
      <c r="L1" s="7"/>
      <c r="M1" s="1"/>
    </row>
    <row r="2" spans="1:14" ht="13.2">
      <c r="A2" s="39"/>
      <c r="B2" s="3"/>
      <c r="C2" s="8"/>
      <c r="D2" s="3"/>
      <c r="E2" s="3"/>
      <c r="F2" s="9"/>
      <c r="G2" s="3"/>
      <c r="H2" s="3"/>
      <c r="I2" s="3"/>
      <c r="J2" s="3"/>
      <c r="K2" s="3"/>
      <c r="L2" s="7"/>
      <c r="M2" s="1"/>
    </row>
    <row r="3" spans="1:14" ht="13.2">
      <c r="A3" s="10"/>
      <c r="B3" s="3"/>
      <c r="C3" s="8"/>
      <c r="D3" s="3"/>
      <c r="E3" s="3"/>
      <c r="F3" s="3"/>
      <c r="G3" s="3"/>
      <c r="H3" s="3"/>
      <c r="I3" s="3"/>
      <c r="J3" s="3"/>
      <c r="K3" s="3"/>
      <c r="L3" s="3"/>
      <c r="M3" s="1"/>
    </row>
    <row r="4" spans="1:14" ht="13.2">
      <c r="A4" s="11" t="s">
        <v>44</v>
      </c>
      <c r="B4" s="91" t="s">
        <v>43</v>
      </c>
      <c r="C4" s="92"/>
      <c r="D4" s="93" t="s">
        <v>45</v>
      </c>
      <c r="E4" s="94"/>
      <c r="F4" s="93" t="s">
        <v>46</v>
      </c>
      <c r="G4" s="95"/>
      <c r="H4" s="95"/>
      <c r="I4" s="94"/>
      <c r="J4" s="93" t="s">
        <v>47</v>
      </c>
      <c r="K4" s="95"/>
      <c r="L4" s="94"/>
      <c r="M4" s="1"/>
    </row>
    <row r="5" spans="1:14" ht="13.8" thickBot="1">
      <c r="A5" s="14" t="s">
        <v>48</v>
      </c>
      <c r="B5" s="15" t="s">
        <v>0</v>
      </c>
      <c r="C5" s="15" t="s">
        <v>1</v>
      </c>
      <c r="D5" s="16"/>
      <c r="E5" s="17"/>
      <c r="F5" s="18"/>
      <c r="G5" s="16"/>
      <c r="H5" s="16"/>
      <c r="I5" s="17"/>
      <c r="J5" s="88" t="s">
        <v>49</v>
      </c>
      <c r="K5" s="89"/>
      <c r="L5" s="90"/>
      <c r="M5" s="1"/>
    </row>
    <row r="6" spans="1:14" ht="13.2">
      <c r="A6" s="14" t="s">
        <v>50</v>
      </c>
      <c r="B6" s="19" t="s">
        <v>2</v>
      </c>
      <c r="C6" s="19" t="s">
        <v>3</v>
      </c>
      <c r="D6" s="15" t="s">
        <v>4</v>
      </c>
      <c r="E6" s="15" t="s">
        <v>5</v>
      </c>
      <c r="F6" s="15" t="s">
        <v>6</v>
      </c>
      <c r="G6" s="15" t="s">
        <v>7</v>
      </c>
      <c r="H6" s="15" t="s">
        <v>8</v>
      </c>
      <c r="I6" s="12" t="s">
        <v>9</v>
      </c>
      <c r="J6" s="20" t="s">
        <v>2</v>
      </c>
      <c r="K6" s="21" t="s">
        <v>3</v>
      </c>
      <c r="L6" s="13" t="s">
        <v>6</v>
      </c>
      <c r="M6" s="1"/>
    </row>
    <row r="7" spans="1:14" ht="13.2">
      <c r="A7" s="22"/>
      <c r="B7" s="22"/>
      <c r="C7" s="22"/>
      <c r="D7" s="22"/>
      <c r="E7" s="22"/>
      <c r="F7" s="22"/>
      <c r="G7" s="22"/>
      <c r="H7" s="22"/>
      <c r="I7" s="23"/>
      <c r="J7" s="24"/>
      <c r="K7" s="25"/>
      <c r="L7" s="17"/>
      <c r="M7" s="1"/>
    </row>
    <row r="8" spans="1:14" ht="13.2">
      <c r="A8" s="26">
        <v>1</v>
      </c>
      <c r="B8" s="38">
        <v>50</v>
      </c>
      <c r="C8" s="37">
        <v>0.11899999999999999</v>
      </c>
      <c r="D8" s="27">
        <f t="shared" ref="D8:D13" si="0">(B8)^2</f>
        <v>2500</v>
      </c>
      <c r="E8" s="27">
        <f t="shared" ref="E8:E13" si="1">B8*C8</f>
        <v>5.9499999999999993</v>
      </c>
      <c r="F8" s="27">
        <f t="shared" ref="F8:F13" si="2">($B$30+($B$27*B8))</f>
        <v>0.11923809523809534</v>
      </c>
      <c r="G8" s="27">
        <f t="shared" ref="G8:G13" si="3">C8-F8</f>
        <v>-2.3809523809534272E-4</v>
      </c>
      <c r="H8" s="27">
        <f t="shared" ref="H8:H13" si="4">(G8)^2</f>
        <v>5.6689342403677938E-8</v>
      </c>
      <c r="I8" s="28">
        <f t="shared" ref="I8:I13" si="5">(C8)^2</f>
        <v>1.4160999999999998E-2</v>
      </c>
      <c r="J8" s="29">
        <f t="shared" ref="J8:K13" si="6">B8</f>
        <v>50</v>
      </c>
      <c r="K8" s="30">
        <f t="shared" si="6"/>
        <v>0.11899999999999999</v>
      </c>
      <c r="L8" s="31">
        <f t="shared" ref="L8:L13" si="7">F8</f>
        <v>0.11923809523809534</v>
      </c>
      <c r="M8" s="1"/>
    </row>
    <row r="9" spans="1:14" ht="13.2">
      <c r="A9" s="26">
        <v>2</v>
      </c>
      <c r="B9" s="38">
        <v>100</v>
      </c>
      <c r="C9" s="37">
        <v>0.219</v>
      </c>
      <c r="D9" s="27">
        <f t="shared" si="0"/>
        <v>10000</v>
      </c>
      <c r="E9" s="27">
        <f t="shared" si="1"/>
        <v>21.9</v>
      </c>
      <c r="F9" s="27">
        <f t="shared" si="2"/>
        <v>0.22100952380952388</v>
      </c>
      <c r="G9" s="27">
        <f t="shared" si="3"/>
        <v>-2.0095238095238777E-3</v>
      </c>
      <c r="H9" s="27">
        <f t="shared" si="4"/>
        <v>4.0381859410433574E-6</v>
      </c>
      <c r="I9" s="28">
        <f t="shared" si="5"/>
        <v>4.7960999999999997E-2</v>
      </c>
      <c r="J9" s="29">
        <f t="shared" si="6"/>
        <v>100</v>
      </c>
      <c r="K9" s="30">
        <f t="shared" si="6"/>
        <v>0.219</v>
      </c>
      <c r="L9" s="31">
        <f t="shared" si="7"/>
        <v>0.22100952380952388</v>
      </c>
      <c r="M9" s="1"/>
    </row>
    <row r="10" spans="1:14" ht="13.2">
      <c r="A10" s="26">
        <v>3</v>
      </c>
      <c r="B10" s="38">
        <v>150</v>
      </c>
      <c r="C10" s="37">
        <v>0.32100000000000001</v>
      </c>
      <c r="D10" s="27">
        <f t="shared" si="0"/>
        <v>22500</v>
      </c>
      <c r="E10" s="27">
        <f t="shared" si="1"/>
        <v>48.15</v>
      </c>
      <c r="F10" s="27">
        <f t="shared" si="2"/>
        <v>0.32278095238095234</v>
      </c>
      <c r="G10" s="27">
        <f t="shared" si="3"/>
        <v>-1.7809523809523276E-3</v>
      </c>
      <c r="H10" s="27">
        <f t="shared" si="4"/>
        <v>3.1717913832197644E-6</v>
      </c>
      <c r="I10" s="28">
        <f t="shared" si="5"/>
        <v>0.10304100000000001</v>
      </c>
      <c r="J10" s="29">
        <f t="shared" si="6"/>
        <v>150</v>
      </c>
      <c r="K10" s="30">
        <f t="shared" si="6"/>
        <v>0.32100000000000001</v>
      </c>
      <c r="L10" s="31">
        <f t="shared" si="7"/>
        <v>0.32278095238095234</v>
      </c>
      <c r="M10" s="1"/>
    </row>
    <row r="11" spans="1:14" ht="13.2">
      <c r="A11" s="26">
        <v>4</v>
      </c>
      <c r="B11" s="38">
        <v>200</v>
      </c>
      <c r="C11" s="37">
        <v>0.432</v>
      </c>
      <c r="D11" s="27">
        <f t="shared" si="0"/>
        <v>40000</v>
      </c>
      <c r="E11" s="27">
        <f t="shared" si="1"/>
        <v>86.4</v>
      </c>
      <c r="F11" s="27">
        <f t="shared" si="2"/>
        <v>0.4245523809523809</v>
      </c>
      <c r="G11" s="27">
        <f t="shared" si="3"/>
        <v>7.4476190476190918E-3</v>
      </c>
      <c r="H11" s="27">
        <f t="shared" si="4"/>
        <v>5.5467029478458705E-5</v>
      </c>
      <c r="I11" s="28">
        <f t="shared" si="5"/>
        <v>0.18662399999999998</v>
      </c>
      <c r="J11" s="29">
        <f t="shared" si="6"/>
        <v>200</v>
      </c>
      <c r="K11" s="30">
        <f t="shared" si="6"/>
        <v>0.432</v>
      </c>
      <c r="L11" s="31">
        <f t="shared" si="7"/>
        <v>0.4245523809523809</v>
      </c>
      <c r="M11" s="1"/>
    </row>
    <row r="12" spans="1:14" ht="13.2">
      <c r="A12" s="26">
        <v>5</v>
      </c>
      <c r="B12" s="38">
        <v>250</v>
      </c>
      <c r="C12" s="37">
        <v>0.52600000000000002</v>
      </c>
      <c r="D12" s="27">
        <f t="shared" si="0"/>
        <v>62500</v>
      </c>
      <c r="E12" s="27">
        <f t="shared" si="1"/>
        <v>131.5</v>
      </c>
      <c r="F12" s="27">
        <f t="shared" si="2"/>
        <v>0.52632380952380942</v>
      </c>
      <c r="G12" s="27">
        <f t="shared" si="3"/>
        <v>-3.2380952380939299E-4</v>
      </c>
      <c r="H12" s="27">
        <f t="shared" si="4"/>
        <v>1.0485260770966584E-7</v>
      </c>
      <c r="I12" s="28">
        <f t="shared" si="5"/>
        <v>0.27667600000000003</v>
      </c>
      <c r="J12" s="29">
        <f t="shared" si="6"/>
        <v>250</v>
      </c>
      <c r="K12" s="30">
        <f t="shared" si="6"/>
        <v>0.52600000000000002</v>
      </c>
      <c r="L12" s="31">
        <f t="shared" si="7"/>
        <v>0.52632380952380942</v>
      </c>
      <c r="M12" s="1"/>
    </row>
    <row r="13" spans="1:14" ht="13.8" thickBot="1">
      <c r="A13" s="26">
        <v>6</v>
      </c>
      <c r="B13" s="38">
        <v>300</v>
      </c>
      <c r="C13" s="37">
        <v>0.625</v>
      </c>
      <c r="D13" s="27">
        <f t="shared" si="0"/>
        <v>90000</v>
      </c>
      <c r="E13" s="27">
        <f t="shared" si="1"/>
        <v>187.5</v>
      </c>
      <c r="F13" s="27">
        <f t="shared" si="2"/>
        <v>0.62809523809523793</v>
      </c>
      <c r="G13" s="27">
        <f t="shared" si="3"/>
        <v>-3.0952380952379288E-3</v>
      </c>
      <c r="H13" s="27">
        <f t="shared" si="4"/>
        <v>9.5804988662121215E-6</v>
      </c>
      <c r="I13" s="28">
        <f t="shared" si="5"/>
        <v>0.390625</v>
      </c>
      <c r="J13" s="32">
        <f t="shared" si="6"/>
        <v>300</v>
      </c>
      <c r="K13" s="33">
        <f t="shared" si="6"/>
        <v>0.625</v>
      </c>
      <c r="L13" s="31">
        <f t="shared" si="7"/>
        <v>0.62809523809523793</v>
      </c>
      <c r="M13" s="1"/>
    </row>
    <row r="14" spans="1:14" ht="13.2">
      <c r="A14" s="34"/>
      <c r="B14" s="35"/>
      <c r="C14" s="35"/>
      <c r="D14" s="3"/>
      <c r="E14" s="3"/>
      <c r="F14" s="3"/>
      <c r="G14" s="3"/>
      <c r="H14" s="3"/>
      <c r="I14" s="3"/>
      <c r="J14" s="36"/>
      <c r="K14" s="35"/>
      <c r="L14" s="35"/>
      <c r="M14" s="1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43"/>
      <c r="N15" s="44"/>
    </row>
    <row r="16" spans="1:14">
      <c r="A16" s="3"/>
      <c r="B16" s="45" t="s">
        <v>10</v>
      </c>
      <c r="C16" s="45" t="s">
        <v>11</v>
      </c>
      <c r="D16" s="3"/>
      <c r="E16" s="45" t="s">
        <v>12</v>
      </c>
      <c r="F16" s="3"/>
      <c r="G16" s="3"/>
      <c r="H16" s="45" t="s">
        <v>13</v>
      </c>
      <c r="I16" s="45" t="s">
        <v>14</v>
      </c>
      <c r="J16" s="3"/>
      <c r="K16" s="3"/>
      <c r="L16" s="3"/>
      <c r="M16" s="43"/>
      <c r="N16" s="44"/>
    </row>
    <row r="17" spans="1:14">
      <c r="A17" s="3"/>
      <c r="B17" s="46">
        <f>SUM(B8:B14)</f>
        <v>1050</v>
      </c>
      <c r="C17" s="46">
        <f>SUM(C8:C14)</f>
        <v>2.242</v>
      </c>
      <c r="D17" s="3"/>
      <c r="E17" s="46">
        <f>SUM(E8:E14)</f>
        <v>481.4</v>
      </c>
      <c r="F17" s="3"/>
      <c r="G17" s="3"/>
      <c r="H17" s="3"/>
      <c r="I17" s="3"/>
      <c r="J17" s="3"/>
      <c r="K17" s="3"/>
      <c r="L17" s="3"/>
      <c r="M17" s="43"/>
      <c r="N17" s="44"/>
    </row>
    <row r="18" spans="1:14">
      <c r="A18" s="3"/>
      <c r="B18" s="45" t="s">
        <v>15</v>
      </c>
      <c r="C18" s="45" t="s">
        <v>16</v>
      </c>
      <c r="D18" s="45" t="s">
        <v>17</v>
      </c>
      <c r="E18" s="3"/>
      <c r="F18" s="3"/>
      <c r="G18" s="3"/>
      <c r="H18" s="46">
        <f>SUM(H8:H14)</f>
        <v>7.2419047619047295E-5</v>
      </c>
      <c r="I18" s="46">
        <f>SUM(I8:I14)</f>
        <v>1.019088</v>
      </c>
      <c r="J18" s="3"/>
      <c r="K18" s="3"/>
      <c r="L18" s="3"/>
      <c r="M18" s="43"/>
      <c r="N18" s="44"/>
    </row>
    <row r="19" spans="1:14">
      <c r="A19" s="3"/>
      <c r="B19" s="46">
        <f>(B17)^2</f>
        <v>1102500</v>
      </c>
      <c r="C19" s="46">
        <f>(C17)^2</f>
        <v>5.0265639999999996</v>
      </c>
      <c r="D19" s="46">
        <f>SUM(D8:D14)</f>
        <v>227500</v>
      </c>
      <c r="E19" s="3"/>
      <c r="F19" s="3"/>
      <c r="G19" s="3"/>
      <c r="H19" s="3"/>
      <c r="I19" s="3"/>
      <c r="J19" s="3"/>
      <c r="K19" s="3"/>
      <c r="L19" s="3"/>
      <c r="M19" s="43"/>
      <c r="N19" s="44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43"/>
      <c r="N20" s="44"/>
    </row>
    <row r="21" spans="1:14">
      <c r="A21" s="45" t="s">
        <v>18</v>
      </c>
      <c r="B21" s="3"/>
      <c r="C21" s="46">
        <f>COUNTA(B8:B14)</f>
        <v>6</v>
      </c>
      <c r="D21" s="3"/>
      <c r="E21" s="3"/>
      <c r="F21" s="3"/>
      <c r="G21" s="3"/>
      <c r="H21" s="3"/>
      <c r="I21" s="3"/>
      <c r="J21" s="3"/>
      <c r="K21" s="3"/>
      <c r="L21" s="3"/>
      <c r="M21" s="43"/>
      <c r="N21" s="44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3"/>
      <c r="N22" s="44"/>
    </row>
    <row r="23" spans="1:14">
      <c r="A23" s="45" t="s">
        <v>19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43"/>
      <c r="N23" s="44"/>
    </row>
    <row r="24" spans="1:14">
      <c r="A24" s="45" t="s">
        <v>20</v>
      </c>
      <c r="B24" s="3"/>
      <c r="C24" s="3"/>
      <c r="D24" s="45" t="s">
        <v>21</v>
      </c>
      <c r="E24" s="3"/>
      <c r="F24" s="3"/>
      <c r="G24" s="3"/>
      <c r="H24" s="3"/>
      <c r="I24" s="3"/>
      <c r="J24" s="3"/>
      <c r="K24" s="3"/>
      <c r="L24" s="3"/>
      <c r="M24" s="43"/>
      <c r="N24" s="44"/>
    </row>
    <row r="25" spans="1:14">
      <c r="A25" s="3"/>
      <c r="B25" s="3"/>
      <c r="C25" s="47" t="s">
        <v>22</v>
      </c>
      <c r="D25" s="45" t="s">
        <v>23</v>
      </c>
      <c r="E25" s="3"/>
      <c r="F25" s="3"/>
      <c r="G25" s="3"/>
      <c r="H25" s="3"/>
      <c r="I25" s="3"/>
      <c r="J25" s="3"/>
      <c r="K25" s="3"/>
      <c r="L25" s="3"/>
      <c r="M25" s="43"/>
      <c r="N25" s="44"/>
    </row>
    <row r="26" spans="1:14">
      <c r="A26" s="3"/>
      <c r="B26" s="3"/>
      <c r="C26" s="3"/>
      <c r="D26" s="45" t="s">
        <v>24</v>
      </c>
      <c r="E26" s="45" t="s">
        <v>25</v>
      </c>
      <c r="F26" s="3"/>
      <c r="G26" s="3"/>
      <c r="H26" s="3"/>
      <c r="I26" s="3"/>
      <c r="J26" s="3"/>
      <c r="K26" s="3"/>
      <c r="L26" s="3"/>
      <c r="M26" s="43"/>
      <c r="N26" s="44"/>
    </row>
    <row r="27" spans="1:14">
      <c r="A27" s="47" t="s">
        <v>22</v>
      </c>
      <c r="B27" s="46">
        <f>(($B$17*$C$17)-($C$21*$E$17))/($B$19-($C$21*$D$19))</f>
        <v>2.0354285714285704E-3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43"/>
      <c r="N27" s="44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43"/>
      <c r="N28" s="44"/>
    </row>
    <row r="29" spans="1:14">
      <c r="A29" s="3"/>
      <c r="B29" s="3"/>
      <c r="C29" s="47" t="s">
        <v>26</v>
      </c>
      <c r="D29" s="45" t="s">
        <v>27</v>
      </c>
      <c r="E29" s="3"/>
      <c r="F29" s="3"/>
      <c r="G29" s="3"/>
      <c r="H29" s="3"/>
      <c r="I29" s="3"/>
      <c r="J29" s="3"/>
      <c r="K29" s="3"/>
      <c r="L29" s="3"/>
      <c r="M29" s="43"/>
      <c r="N29" s="44"/>
    </row>
    <row r="30" spans="1:14">
      <c r="A30" s="47" t="s">
        <v>26</v>
      </c>
      <c r="B30" s="46">
        <f>(1/$C$21)*($C$17-$B$27*$B$17)</f>
        <v>1.7466666666666814E-2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43"/>
      <c r="N30" s="44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43"/>
      <c r="N31" s="44"/>
    </row>
    <row r="32" spans="1:14">
      <c r="A32" s="3"/>
      <c r="B32" s="3"/>
      <c r="C32" s="45" t="s">
        <v>28</v>
      </c>
      <c r="D32" s="3"/>
      <c r="E32" s="3"/>
      <c r="F32" s="3"/>
      <c r="G32" s="3"/>
      <c r="H32" s="3"/>
      <c r="I32" s="3"/>
      <c r="J32" s="3"/>
      <c r="K32" s="3"/>
      <c r="L32" s="3"/>
      <c r="M32" s="43"/>
      <c r="N32" s="44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43"/>
      <c r="N33" s="44"/>
    </row>
    <row r="34" spans="1:14">
      <c r="A34" s="45" t="s">
        <v>29</v>
      </c>
      <c r="B34" s="46">
        <f>SQRT($H$18/($C$21-2))</f>
        <v>4.2549690838784978E-3</v>
      </c>
      <c r="C34" s="45" t="s">
        <v>29</v>
      </c>
      <c r="D34" s="45" t="s">
        <v>30</v>
      </c>
      <c r="E34" s="3"/>
      <c r="F34" s="3"/>
      <c r="G34" s="3"/>
      <c r="H34" s="3"/>
      <c r="I34" s="3"/>
      <c r="J34" s="3"/>
      <c r="K34" s="3"/>
      <c r="L34" s="3"/>
      <c r="M34" s="43"/>
      <c r="N34" s="44"/>
    </row>
    <row r="35" spans="1:1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43"/>
      <c r="N35" s="44"/>
    </row>
    <row r="36" spans="1:14">
      <c r="A36" s="3"/>
      <c r="B36" s="3"/>
      <c r="C36" s="45" t="s">
        <v>28</v>
      </c>
      <c r="D36" s="3"/>
      <c r="E36" s="45"/>
      <c r="F36" s="45"/>
      <c r="G36" s="45" t="s">
        <v>31</v>
      </c>
      <c r="H36" s="3"/>
      <c r="I36" s="3"/>
      <c r="J36" s="3"/>
      <c r="K36" s="3"/>
      <c r="L36" s="3"/>
      <c r="M36" s="43"/>
      <c r="N36" s="44"/>
    </row>
    <row r="37" spans="1:14">
      <c r="A37" s="45" t="s">
        <v>32</v>
      </c>
      <c r="B37" s="46">
        <f>$B$34/(SQRT($D$19-($D$39*$B$17)))</f>
        <v>2.0342643123539743E-5</v>
      </c>
      <c r="C37" s="45" t="s">
        <v>32</v>
      </c>
      <c r="D37" s="45" t="s">
        <v>33</v>
      </c>
      <c r="E37" s="3"/>
      <c r="F37" s="3"/>
      <c r="G37" s="3"/>
      <c r="H37" s="3"/>
      <c r="I37" s="3"/>
      <c r="J37" s="3"/>
      <c r="K37" s="3"/>
      <c r="L37" s="3"/>
      <c r="M37" s="43"/>
      <c r="N37" s="44"/>
    </row>
    <row r="38" spans="1:14">
      <c r="A38" s="45" t="s">
        <v>34</v>
      </c>
      <c r="B38" s="46">
        <f>B37*100/B27</f>
        <v>0.99942800298131862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43"/>
      <c r="N38" s="44"/>
    </row>
    <row r="39" spans="1:14">
      <c r="A39" s="3"/>
      <c r="B39" s="3"/>
      <c r="C39" s="45" t="s">
        <v>35</v>
      </c>
      <c r="D39" s="46">
        <f>AVERAGEA(B8:B14)</f>
        <v>175</v>
      </c>
      <c r="E39" s="3"/>
      <c r="F39" s="3"/>
      <c r="G39" s="3"/>
      <c r="H39" s="3"/>
      <c r="I39" s="3"/>
      <c r="J39" s="3"/>
      <c r="K39" s="3"/>
      <c r="L39" s="3"/>
      <c r="M39" s="43"/>
      <c r="N39" s="44"/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43"/>
      <c r="N40" s="44"/>
    </row>
    <row r="41" spans="1:14">
      <c r="A41" s="45" t="s">
        <v>36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43"/>
      <c r="N41" s="44"/>
    </row>
    <row r="42" spans="1:14">
      <c r="A42" s="3"/>
      <c r="B42" s="45" t="s">
        <v>37</v>
      </c>
      <c r="C42" s="45" t="s">
        <v>38</v>
      </c>
      <c r="D42" s="46">
        <f>$B$45/$B$47</f>
        <v>0.99980028857628467</v>
      </c>
      <c r="E42" s="3"/>
      <c r="F42" s="3"/>
      <c r="G42" s="3"/>
      <c r="H42" s="3"/>
      <c r="I42" s="3"/>
      <c r="J42" s="3"/>
      <c r="K42" s="3"/>
      <c r="L42" s="3"/>
      <c r="M42" s="43"/>
      <c r="N42" s="44"/>
    </row>
    <row r="43" spans="1:1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43"/>
      <c r="N43" s="44"/>
    </row>
    <row r="44" spans="1:14">
      <c r="A44" s="45" t="s">
        <v>39</v>
      </c>
      <c r="B44" s="45" t="s">
        <v>40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43"/>
      <c r="N44" s="44"/>
    </row>
    <row r="45" spans="1:14">
      <c r="A45" s="45" t="s">
        <v>39</v>
      </c>
      <c r="B45" s="46">
        <f>($C$21*$E$17)-($B$17*$C$17)</f>
        <v>534.29999999999973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43"/>
      <c r="N45" s="44"/>
    </row>
    <row r="46" spans="1:14">
      <c r="A46" s="45" t="s">
        <v>41</v>
      </c>
      <c r="B46" s="45" t="s">
        <v>42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43"/>
      <c r="N46" s="44"/>
    </row>
    <row r="47" spans="1:14">
      <c r="A47" s="45" t="s">
        <v>41</v>
      </c>
      <c r="B47" s="46">
        <f>SQRT((($C$21*$D$19)-$B$19)*(($C$21*$I$18)-$C$19))</f>
        <v>534.40672712831758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43"/>
      <c r="N47" s="44"/>
    </row>
    <row r="48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43"/>
      <c r="N48" s="44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43"/>
      <c r="N49" s="44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43"/>
      <c r="N50" s="44"/>
    </row>
    <row r="51" spans="1:14" ht="13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1"/>
    </row>
    <row r="52" spans="1:14" ht="13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1"/>
    </row>
    <row r="53" spans="1:14" ht="13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1"/>
    </row>
    <row r="54" spans="1:14" ht="13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1"/>
    </row>
    <row r="55" spans="1:14" ht="13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1"/>
    </row>
    <row r="56" spans="1:14" ht="13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1"/>
    </row>
    <row r="57" spans="1:14" ht="13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1"/>
    </row>
    <row r="58" spans="1:14" ht="13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1"/>
    </row>
    <row r="59" spans="1:14" ht="13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1"/>
    </row>
    <row r="60" spans="1:14" ht="13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1"/>
    </row>
    <row r="61" spans="1:14" ht="13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1"/>
    </row>
    <row r="62" spans="1:14" ht="13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1"/>
    </row>
    <row r="63" spans="1:14" ht="13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1"/>
    </row>
    <row r="64" spans="1:14" ht="13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1"/>
    </row>
    <row r="65" spans="1:13" ht="13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1"/>
    </row>
    <row r="66" spans="1:13" ht="13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1"/>
    </row>
    <row r="67" spans="1:13" ht="13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1"/>
    </row>
    <row r="68" spans="1:13" ht="13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1"/>
    </row>
    <row r="69" spans="1:13" ht="13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1"/>
    </row>
    <row r="70" spans="1:13" ht="13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1"/>
    </row>
    <row r="71" spans="1:13" ht="13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1"/>
    </row>
    <row r="72" spans="1:13" ht="13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1"/>
    </row>
    <row r="73" spans="1:13" ht="13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1"/>
    </row>
    <row r="74" spans="1:13" ht="13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1"/>
    </row>
    <row r="75" spans="1:13" ht="13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1"/>
    </row>
    <row r="76" spans="1:13" ht="13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1"/>
    </row>
    <row r="77" spans="1:13" ht="13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1"/>
    </row>
    <row r="78" spans="1:13" ht="13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"/>
    </row>
    <row r="79" spans="1:13" ht="13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1"/>
    </row>
    <row r="80" spans="1:13" ht="13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1"/>
    </row>
    <row r="81" spans="1:13" ht="13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1"/>
    </row>
    <row r="82" spans="1:13" ht="13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1"/>
    </row>
    <row r="83" spans="1:13" ht="13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1"/>
    </row>
    <row r="84" spans="1:13" ht="13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1"/>
    </row>
    <row r="85" spans="1:13" ht="13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1"/>
    </row>
    <row r="86" spans="1:13" ht="13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1"/>
    </row>
    <row r="87" spans="1:13" ht="13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1"/>
    </row>
    <row r="88" spans="1:13" ht="13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1"/>
    </row>
    <row r="89" spans="1:13" ht="13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1"/>
    </row>
    <row r="90" spans="1:13" ht="13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1"/>
    </row>
    <row r="91" spans="1:13" ht="13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1"/>
    </row>
    <row r="92" spans="1:13" ht="13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1"/>
    </row>
    <row r="93" spans="1:13" ht="13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1"/>
    </row>
    <row r="94" spans="1:13" ht="13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1"/>
    </row>
    <row r="95" spans="1:13" ht="13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1"/>
    </row>
    <row r="96" spans="1:13" ht="13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1"/>
    </row>
    <row r="97" spans="1:13" ht="13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1"/>
    </row>
    <row r="98" spans="1:13" ht="13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1"/>
    </row>
    <row r="99" spans="1:13" ht="13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1"/>
    </row>
    <row r="100" spans="1:13" ht="13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1"/>
    </row>
    <row r="101" spans="1:13" ht="13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1"/>
    </row>
    <row r="102" spans="1:13" ht="13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3" ht="13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3" ht="13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3" ht="13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3" ht="13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3" ht="13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3" ht="13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3" ht="13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3" ht="13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3" ht="13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3" ht="13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ht="13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ht="13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ht="13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ht="13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ht="13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ht="13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ht="13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ht="13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ht="13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ht="13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ht="13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ht="13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ht="13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ht="13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ht="13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ht="13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ht="13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ht="13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ht="13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ht="13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ht="13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ht="13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ht="13.8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</row>
    <row r="136" spans="1:12" ht="13.8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</row>
    <row r="137" spans="1:12" ht="13.8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</row>
    <row r="138" spans="1:12" ht="13.8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</row>
    <row r="139" spans="1:12" ht="13.8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</row>
    <row r="140" spans="1:12" ht="13.8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</row>
    <row r="141" spans="1:12" ht="13.8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</row>
    <row r="142" spans="1:12" ht="13.8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</row>
    <row r="143" spans="1:12" ht="13.8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</row>
    <row r="144" spans="1:12" ht="13.8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</row>
    <row r="145" spans="1:12" ht="13.8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</row>
    <row r="146" spans="1:12" ht="13.8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</row>
    <row r="147" spans="1:12" ht="13.8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</row>
    <row r="148" spans="1:12" ht="13.8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</row>
    <row r="149" spans="1:12" ht="13.8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</row>
    <row r="150" spans="1:12" ht="13.8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</row>
    <row r="151" spans="1:12" ht="13.8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</row>
    <row r="152" spans="1:12" ht="13.8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</row>
    <row r="153" spans="1:12" ht="13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ht="13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ht="13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ht="13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ht="13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ht="13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ht="13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ht="13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ht="13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ht="13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ht="13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ht="13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ht="13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ht="13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ht="13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ht="13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ht="13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ht="13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ht="13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ht="13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ht="13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ht="13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ht="13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ht="13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ht="13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ht="13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ht="13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ht="13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ht="13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ht="13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ht="13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ht="13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ht="13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ht="13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ht="13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ht="13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ht="13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ht="13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ht="13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ht="13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ht="13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ht="13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ht="13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ht="13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ht="13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ht="13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ht="13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ht="13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ht="13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ht="13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ht="13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ht="13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ht="13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ht="13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ht="13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ht="13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ht="13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ht="13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ht="13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ht="13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ht="13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ht="13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ht="13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ht="13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ht="13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ht="13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ht="13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ht="13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ht="13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ht="13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ht="13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ht="13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ht="13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ht="13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ht="13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ht="13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ht="13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ht="13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ht="13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ht="13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ht="13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ht="13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ht="13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ht="13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ht="13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ht="13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ht="13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ht="13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ht="13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ht="13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ht="13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ht="13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ht="13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ht="13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ht="13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ht="13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ht="13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ht="13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ht="13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ht="13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ht="13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ht="13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ht="13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ht="13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ht="13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ht="13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ht="13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ht="13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ht="13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ht="13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ht="13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ht="13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ht="13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ht="13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ht="13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ht="13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ht="13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ht="13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ht="13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ht="13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ht="13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</sheetData>
  <mergeCells count="5">
    <mergeCell ref="J5:L5"/>
    <mergeCell ref="B4:C4"/>
    <mergeCell ref="D4:E4"/>
    <mergeCell ref="F4:I4"/>
    <mergeCell ref="J4:L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5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4" workbookViewId="0">
      <selection activeCell="D10" sqref="D10"/>
    </sheetView>
  </sheetViews>
  <sheetFormatPr defaultColWidth="9" defaultRowHeight="13.8"/>
  <cols>
    <col min="1" max="1" width="5.44140625" style="50" customWidth="1"/>
    <col min="2" max="2" width="9" style="50"/>
    <col min="3" max="3" width="10.88671875" style="50" bestFit="1" customWidth="1"/>
    <col min="4" max="5" width="11.6640625" style="50" customWidth="1"/>
    <col min="6" max="6" width="9" style="50"/>
    <col min="7" max="7" width="11.6640625" style="50" customWidth="1"/>
    <col min="8" max="16384" width="9" style="50"/>
  </cols>
  <sheetData>
    <row r="1" spans="1:9">
      <c r="A1" s="49" t="s">
        <v>62</v>
      </c>
      <c r="B1" s="49"/>
      <c r="C1" s="49"/>
      <c r="D1" s="49"/>
      <c r="E1" s="49"/>
      <c r="F1" s="49"/>
      <c r="G1" s="49"/>
      <c r="H1" s="49"/>
      <c r="I1" s="49"/>
    </row>
    <row r="2" spans="1:9">
      <c r="A2" s="87" t="s">
        <v>69</v>
      </c>
      <c r="B2" s="49"/>
      <c r="C2" s="49"/>
      <c r="D2" s="49"/>
      <c r="E2" s="49"/>
      <c r="F2" s="49"/>
      <c r="G2" s="49"/>
      <c r="H2" s="49"/>
      <c r="I2" s="49"/>
    </row>
    <row r="3" spans="1:9" ht="14.4">
      <c r="A3" s="42"/>
      <c r="B3" s="49"/>
      <c r="C3" s="49"/>
      <c r="D3" s="49"/>
      <c r="E3" s="49"/>
      <c r="F3" s="49"/>
      <c r="G3" s="49"/>
      <c r="H3" s="49"/>
      <c r="I3" s="49"/>
    </row>
    <row r="4" spans="1:9" ht="19.95" customHeight="1">
      <c r="A4" s="51" t="s">
        <v>64</v>
      </c>
      <c r="B4" s="51"/>
      <c r="C4" s="51" t="s">
        <v>65</v>
      </c>
      <c r="D4" s="51"/>
      <c r="E4" s="51">
        <v>100</v>
      </c>
      <c r="F4" s="51" t="s">
        <v>53</v>
      </c>
      <c r="G4" s="49"/>
      <c r="H4" s="49"/>
      <c r="I4" s="49"/>
    </row>
    <row r="5" spans="1:9" ht="19.95" customHeight="1">
      <c r="A5" s="51"/>
      <c r="B5" s="51"/>
      <c r="C5" s="51" t="s">
        <v>52</v>
      </c>
      <c r="D5" s="51"/>
      <c r="E5" s="51">
        <v>55.85</v>
      </c>
      <c r="F5" s="51" t="s">
        <v>51</v>
      </c>
      <c r="G5" s="49"/>
      <c r="H5" s="49"/>
      <c r="I5" s="49"/>
    </row>
    <row r="6" spans="1:9" ht="19.95" customHeight="1">
      <c r="A6" s="51"/>
      <c r="B6" s="51"/>
      <c r="C6" s="51"/>
      <c r="D6" s="51"/>
      <c r="E6" s="51"/>
      <c r="F6" s="51"/>
      <c r="G6" s="49"/>
      <c r="H6" s="49"/>
      <c r="I6" s="49"/>
    </row>
    <row r="7" spans="1:9" ht="19.95" customHeight="1">
      <c r="A7" s="51" t="s">
        <v>66</v>
      </c>
      <c r="B7" s="51"/>
      <c r="C7" s="51"/>
      <c r="D7" s="51"/>
      <c r="E7" s="51"/>
      <c r="F7" s="51"/>
      <c r="G7" s="49"/>
      <c r="H7" s="49"/>
      <c r="I7" s="49"/>
    </row>
    <row r="8" spans="1:9" ht="19.95" customHeight="1">
      <c r="A8" s="49"/>
      <c r="B8" s="49"/>
      <c r="C8" s="49"/>
      <c r="D8" s="49"/>
      <c r="E8" s="49"/>
      <c r="F8" s="49"/>
      <c r="G8" s="49"/>
      <c r="H8" s="49"/>
      <c r="I8" s="49"/>
    </row>
    <row r="9" spans="1:9" ht="19.95" customHeight="1">
      <c r="A9" s="52" t="s">
        <v>54</v>
      </c>
      <c r="B9" s="53" t="s">
        <v>55</v>
      </c>
      <c r="C9" s="54" t="s">
        <v>56</v>
      </c>
      <c r="D9" s="53" t="s">
        <v>63</v>
      </c>
      <c r="E9" s="55" t="s">
        <v>67</v>
      </c>
      <c r="F9" s="53" t="s">
        <v>1</v>
      </c>
      <c r="G9" s="85" t="s">
        <v>57</v>
      </c>
      <c r="H9" s="53" t="s">
        <v>68</v>
      </c>
      <c r="I9" s="49"/>
    </row>
    <row r="10" spans="1:9" ht="19.95" customHeight="1" thickBot="1">
      <c r="A10" s="56"/>
      <c r="B10" s="57" t="s">
        <v>58</v>
      </c>
      <c r="C10" s="58" t="s">
        <v>71</v>
      </c>
      <c r="D10" s="57" t="s">
        <v>72</v>
      </c>
      <c r="E10" s="59" t="s">
        <v>59</v>
      </c>
      <c r="F10" s="57"/>
      <c r="G10" s="57"/>
      <c r="H10" s="57"/>
      <c r="I10" s="49"/>
    </row>
    <row r="11" spans="1:9" ht="19.95" customHeight="1">
      <c r="A11" s="60">
        <v>1</v>
      </c>
      <c r="B11" s="61">
        <v>0.5</v>
      </c>
      <c r="C11" s="62">
        <v>50</v>
      </c>
      <c r="D11" s="63"/>
      <c r="E11" s="62"/>
      <c r="F11" s="64"/>
      <c r="G11" s="65"/>
      <c r="H11" s="66"/>
      <c r="I11" s="49"/>
    </row>
    <row r="12" spans="1:9" ht="19.95" customHeight="1">
      <c r="A12" s="60">
        <v>2</v>
      </c>
      <c r="B12" s="61">
        <v>1</v>
      </c>
      <c r="C12" s="62">
        <v>100</v>
      </c>
      <c r="D12" s="63"/>
      <c r="E12" s="62"/>
      <c r="F12" s="64"/>
      <c r="G12" s="65"/>
      <c r="H12" s="66"/>
      <c r="I12" s="49"/>
    </row>
    <row r="13" spans="1:9" ht="19.95" customHeight="1">
      <c r="A13" s="60">
        <v>3</v>
      </c>
      <c r="B13" s="61">
        <v>1.5</v>
      </c>
      <c r="C13" s="62">
        <v>150</v>
      </c>
      <c r="D13" s="63"/>
      <c r="E13" s="62"/>
      <c r="F13" s="64"/>
      <c r="G13" s="65"/>
      <c r="H13" s="66"/>
      <c r="I13" s="49"/>
    </row>
    <row r="14" spans="1:9" ht="19.95" customHeight="1">
      <c r="A14" s="60">
        <v>4</v>
      </c>
      <c r="B14" s="61">
        <v>2</v>
      </c>
      <c r="C14" s="62">
        <v>200</v>
      </c>
      <c r="D14" s="63"/>
      <c r="E14" s="62"/>
      <c r="F14" s="64"/>
      <c r="G14" s="65"/>
      <c r="H14" s="66"/>
      <c r="I14" s="49"/>
    </row>
    <row r="15" spans="1:9" ht="19.95" customHeight="1">
      <c r="A15" s="60">
        <v>5</v>
      </c>
      <c r="B15" s="61">
        <v>2.5</v>
      </c>
      <c r="C15" s="62">
        <v>250</v>
      </c>
      <c r="D15" s="63"/>
      <c r="E15" s="62"/>
      <c r="F15" s="64"/>
      <c r="G15" s="65"/>
      <c r="H15" s="66"/>
      <c r="I15" s="49"/>
    </row>
    <row r="16" spans="1:9" ht="19.95" customHeight="1">
      <c r="A16" s="67">
        <v>6</v>
      </c>
      <c r="B16" s="68">
        <v>3</v>
      </c>
      <c r="C16" s="69">
        <v>300</v>
      </c>
      <c r="D16" s="70"/>
      <c r="E16" s="69"/>
      <c r="F16" s="71"/>
      <c r="G16" s="72"/>
      <c r="H16" s="73"/>
      <c r="I16" s="49"/>
    </row>
    <row r="17" spans="1:9" ht="19.95" customHeight="1">
      <c r="A17" s="62"/>
      <c r="B17" s="62"/>
      <c r="C17" s="62"/>
      <c r="D17" s="74"/>
      <c r="E17" s="62"/>
      <c r="F17" s="86" t="s">
        <v>70</v>
      </c>
      <c r="G17" s="75"/>
      <c r="H17" s="76"/>
      <c r="I17" s="49"/>
    </row>
    <row r="18" spans="1:9" ht="19.95" customHeight="1">
      <c r="A18" s="48" t="s">
        <v>60</v>
      </c>
      <c r="B18" s="78" t="s">
        <v>61</v>
      </c>
      <c r="C18" s="79"/>
      <c r="D18" s="80"/>
      <c r="E18" s="77"/>
      <c r="F18" s="77"/>
      <c r="G18" s="77"/>
      <c r="H18" s="81"/>
      <c r="I18" s="49"/>
    </row>
    <row r="19" spans="1:9" ht="19.95" customHeight="1">
      <c r="A19" s="49"/>
      <c r="B19" s="49"/>
      <c r="C19" s="49"/>
      <c r="D19" s="49"/>
      <c r="E19" s="49"/>
      <c r="F19" s="49"/>
      <c r="G19" s="49"/>
      <c r="H19" s="49"/>
      <c r="I19" s="49"/>
    </row>
    <row r="20" spans="1:9">
      <c r="A20" s="49"/>
      <c r="B20" s="82"/>
      <c r="C20" s="49"/>
      <c r="D20" s="49"/>
      <c r="E20" s="49"/>
      <c r="F20" s="49"/>
      <c r="G20" s="49"/>
      <c r="H20" s="49"/>
      <c r="I20" s="49"/>
    </row>
    <row r="21" spans="1:9">
      <c r="A21" s="49"/>
      <c r="B21" s="82"/>
      <c r="C21" s="49"/>
      <c r="D21" s="49"/>
      <c r="E21" s="49"/>
      <c r="F21" s="49"/>
      <c r="G21" s="49"/>
      <c r="H21" s="49"/>
      <c r="I21" s="49"/>
    </row>
    <row r="22" spans="1:9">
      <c r="A22" s="49"/>
      <c r="B22" s="82"/>
      <c r="C22" s="49"/>
      <c r="D22" s="49"/>
      <c r="E22" s="49"/>
      <c r="F22" s="49"/>
      <c r="G22" s="49"/>
      <c r="H22" s="49"/>
      <c r="I22" s="49"/>
    </row>
    <row r="23" spans="1:9">
      <c r="A23" s="49"/>
      <c r="B23" s="82"/>
      <c r="C23" s="49"/>
      <c r="D23" s="49"/>
      <c r="E23" s="49"/>
      <c r="F23" s="49"/>
      <c r="G23" s="49"/>
      <c r="H23" s="49"/>
      <c r="I23" s="49"/>
    </row>
    <row r="24" spans="1:9">
      <c r="A24" s="49"/>
      <c r="B24" s="82"/>
      <c r="C24" s="83"/>
      <c r="D24" s="49"/>
      <c r="E24" s="84"/>
      <c r="F24" s="49"/>
      <c r="G24" s="83"/>
      <c r="H24" s="49"/>
      <c r="I24" s="49"/>
    </row>
    <row r="25" spans="1:9">
      <c r="A25" s="49"/>
      <c r="B25" s="49"/>
      <c r="C25" s="49"/>
      <c r="D25" s="49"/>
      <c r="E25" s="49"/>
      <c r="F25" s="49"/>
      <c r="G25" s="49"/>
      <c r="H25" s="49"/>
      <c r="I25" s="49"/>
    </row>
    <row r="26" spans="1:9">
      <c r="A26" s="49"/>
      <c r="B26" s="49"/>
      <c r="C26" s="49"/>
      <c r="D26" s="49"/>
      <c r="E26" s="49"/>
      <c r="F26" s="49"/>
      <c r="G26" s="83"/>
      <c r="H26" s="49"/>
      <c r="I26" s="49"/>
    </row>
    <row r="27" spans="1:9">
      <c r="A27" s="49"/>
      <c r="B27" s="49"/>
      <c r="C27" s="49"/>
      <c r="D27" s="49"/>
      <c r="E27" s="49"/>
      <c r="F27" s="49"/>
      <c r="G27" s="83"/>
      <c r="H27" s="49"/>
      <c r="I27" s="49"/>
    </row>
    <row r="28" spans="1:9">
      <c r="A28" s="49"/>
      <c r="B28" s="49"/>
      <c r="C28" s="49"/>
      <c r="D28" s="49"/>
      <c r="E28" s="49"/>
      <c r="F28" s="49"/>
      <c r="G28" s="49"/>
      <c r="H28" s="49"/>
      <c r="I28" s="4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Tab_graf</vt:lpstr>
      <vt:lpstr>Tab_početně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10-spektrofotometrie</dc:title>
  <dc:creator>Marta Farková</dc:creator>
  <cp:lastModifiedBy>Helena Zavadilova</cp:lastModifiedBy>
  <cp:lastPrinted>2022-02-13T19:14:24Z</cp:lastPrinted>
  <dcterms:created xsi:type="dcterms:W3CDTF">2001-02-27T11:48:41Z</dcterms:created>
  <dcterms:modified xsi:type="dcterms:W3CDTF">2022-02-13T19:14:43Z</dcterms:modified>
</cp:coreProperties>
</file>