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Vyuka\Prednasky\G7501 Fyzikální geochemie\2023\Cviceni\"/>
    </mc:Choice>
  </mc:AlternateContent>
  <xr:revisionPtr revIDLastSave="0" documentId="13_ncr:1_{29EF37A8-CA10-45DD-B582-423D2ECDBE8B}" xr6:coauthVersionLast="47" xr6:coauthVersionMax="47" xr10:uidLastSave="{00000000-0000-0000-0000-000000000000}"/>
  <bookViews>
    <workbookView xWindow="3615" yWindow="1080" windowWidth="23760" windowHeight="19050" xr2:uid="{6B7422AA-AB9A-4950-92E4-BAFF4F9F6560}"/>
  </bookViews>
  <sheets>
    <sheet name="diference derivace" sheetId="1" r:id="rId1"/>
    <sheet name="kyanit andalus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6" i="2"/>
  <c r="S24" i="1"/>
  <c r="S25" i="1" s="1"/>
  <c r="M23" i="1"/>
  <c r="N23" i="1" s="1"/>
  <c r="G22" i="1"/>
  <c r="H22" i="1" s="1"/>
  <c r="T22" i="1"/>
  <c r="T21" i="1"/>
  <c r="O21" i="1"/>
  <c r="N22" i="1"/>
  <c r="N21" i="1"/>
  <c r="C5" i="1"/>
  <c r="C22" i="1" s="1"/>
  <c r="C28" i="1" s="1"/>
  <c r="B28" i="1"/>
  <c r="C27" i="1"/>
  <c r="B27" i="1"/>
  <c r="I21" i="1"/>
  <c r="H21" i="1"/>
  <c r="M24" i="1" l="1"/>
  <c r="M25" i="1" s="1"/>
  <c r="M26" i="1" s="1"/>
  <c r="M27" i="1" s="1"/>
  <c r="M28" i="1" s="1"/>
  <c r="M29" i="1" s="1"/>
  <c r="K12" i="1"/>
  <c r="H12" i="1" s="1"/>
  <c r="U21" i="1" s="1"/>
  <c r="G23" i="1"/>
  <c r="T25" i="1"/>
  <c r="T23" i="1"/>
  <c r="T24" i="1"/>
  <c r="I12" i="1"/>
  <c r="H23" i="1"/>
  <c r="P22" i="1" l="1"/>
  <c r="Q22" i="1" s="1"/>
  <c r="U23" i="1"/>
  <c r="P23" i="1"/>
  <c r="J23" i="1"/>
  <c r="U22" i="1"/>
  <c r="U25" i="1"/>
  <c r="J22" i="1"/>
  <c r="K22" i="1" s="1"/>
  <c r="I23" i="1" s="1"/>
  <c r="U24" i="1"/>
  <c r="J21" i="1"/>
  <c r="K21" i="1" s="1"/>
  <c r="I22" i="1" s="1"/>
  <c r="P21" i="1"/>
  <c r="Q21" i="1" s="1"/>
  <c r="O22" i="1" s="1"/>
  <c r="O23" i="1" s="1"/>
  <c r="N24" i="1"/>
  <c r="P24" i="1" s="1"/>
  <c r="Q23" i="1"/>
  <c r="N25" i="1"/>
  <c r="P25" i="1" s="1"/>
  <c r="O24" i="1" l="1"/>
  <c r="Q24" i="1"/>
  <c r="N26" i="1"/>
  <c r="P26" i="1" s="1"/>
  <c r="O25" i="1" l="1"/>
  <c r="Q25" i="1"/>
  <c r="N27" i="1"/>
  <c r="P27" i="1" s="1"/>
  <c r="O26" i="1" l="1"/>
  <c r="Q26" i="1"/>
  <c r="N28" i="1"/>
  <c r="P28" i="1" s="1"/>
  <c r="O27" i="1" l="1"/>
  <c r="O28" i="1" s="1"/>
  <c r="Q27" i="1"/>
  <c r="N29" i="1"/>
  <c r="P29" i="1" s="1"/>
  <c r="Q28" i="1" l="1"/>
  <c r="O29" i="1" s="1"/>
</calcChain>
</file>

<file path=xl/sharedStrings.xml><?xml version="1.0" encoding="utf-8"?>
<sst xmlns="http://schemas.openxmlformats.org/spreadsheetml/2006/main" count="91" uniqueCount="46">
  <si>
    <t>kyanit</t>
  </si>
  <si>
    <t>andalusit</t>
  </si>
  <si>
    <t>S</t>
  </si>
  <si>
    <t>H</t>
  </si>
  <si>
    <t>J/mol K</t>
  </si>
  <si>
    <t>J/mol</t>
  </si>
  <si>
    <t>T</t>
  </si>
  <si>
    <t>°C</t>
  </si>
  <si>
    <t>K</t>
  </si>
  <si>
    <r>
      <t xml:space="preserve">Výpočet s lineární závislostí </t>
    </r>
    <r>
      <rPr>
        <i/>
        <sz val="11"/>
        <color theme="1"/>
        <rFont val="Calibri"/>
        <family val="2"/>
        <charset val="238"/>
        <scheme val="minor"/>
      </rPr>
      <t>H</t>
    </r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</si>
  <si>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i/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=</t>
    </r>
  </si>
  <si>
    <r>
      <rPr>
        <i/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373</t>
    </r>
    <r>
      <rPr>
        <sz val="11"/>
        <color theme="1"/>
        <rFont val="Calibri"/>
        <family val="2"/>
        <scheme val="minor"/>
      </rPr>
      <t xml:space="preserve"> =</t>
    </r>
  </si>
  <si>
    <r>
      <rPr>
        <i/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scheme val="minor"/>
      </rPr>
      <t xml:space="preserve"> =</t>
    </r>
  </si>
  <si>
    <t>?</t>
  </si>
  <si>
    <t>T =</t>
  </si>
  <si>
    <t>Graf</t>
  </si>
  <si>
    <t>(K)</t>
  </si>
  <si>
    <t>(J/mol)</t>
  </si>
  <si>
    <t>(°C)</t>
  </si>
  <si>
    <r>
      <rPr>
        <i/>
        <sz val="11"/>
        <color theme="1"/>
        <rFont val="Calibri"/>
        <family val="2"/>
        <charset val="238"/>
        <scheme val="minor"/>
      </rPr>
      <t>H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vertAlign val="subscript"/>
        <sz val="11"/>
        <color theme="1"/>
        <rFont val="Calibri"/>
        <family val="2"/>
        <charset val="238"/>
        <scheme val="minor"/>
      </rPr>
      <t>+1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charset val="238"/>
        <scheme val="minor"/>
      </rPr>
      <t>H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1"/>
        <rFont val="Calibri"/>
        <family val="2"/>
        <charset val="238"/>
      </rPr>
      <t>∆</t>
    </r>
    <r>
      <rPr>
        <i/>
        <sz val="11"/>
        <color theme="1"/>
        <rFont val="Calibri"/>
        <family val="2"/>
        <charset val="238"/>
      </rPr>
      <t>H</t>
    </r>
    <r>
      <rPr>
        <i/>
        <vertAlign val="subscript"/>
        <sz val="11"/>
        <color theme="1"/>
        <rFont val="Calibri"/>
        <family val="2"/>
        <charset val="238"/>
      </rPr>
      <t>i</t>
    </r>
  </si>
  <si>
    <r>
      <rPr>
        <sz val="11"/>
        <color theme="1"/>
        <rFont val="Calibri"/>
        <family val="2"/>
        <charset val="238"/>
      </rPr>
      <t>∆</t>
    </r>
    <r>
      <rPr>
        <i/>
        <sz val="11"/>
        <color theme="1"/>
        <rFont val="Calibri"/>
        <family val="2"/>
        <charset val="238"/>
      </rPr>
      <t>H</t>
    </r>
    <r>
      <rPr>
        <i/>
        <vertAlign val="subscript"/>
        <sz val="11"/>
        <color theme="1"/>
        <rFont val="Calibri"/>
        <family val="2"/>
        <charset val="238"/>
      </rPr>
      <t>i</t>
    </r>
  </si>
  <si>
    <t>cp</t>
  </si>
  <si>
    <t>(J/mol K)</t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</si>
  <si>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i/>
        <vertAlign val="subscript"/>
        <sz val="11"/>
        <color theme="1"/>
        <rFont val="Calibri"/>
        <family val="2"/>
        <charset val="238"/>
        <scheme val="minor"/>
      </rPr>
      <t>p</t>
    </r>
  </si>
  <si>
    <r>
      <t xml:space="preserve">Výpočet s nelineární závislostí </t>
    </r>
    <r>
      <rPr>
        <i/>
        <sz val="11"/>
        <color theme="1"/>
        <rFont val="Calibri"/>
        <family val="2"/>
        <charset val="238"/>
        <scheme val="minor"/>
      </rPr>
      <t>H</t>
    </r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</si>
  <si>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i/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=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k×T</t>
    </r>
  </si>
  <si>
    <r>
      <rPr>
        <i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scheme val="minor"/>
      </rPr>
      <t xml:space="preserve"> =</t>
    </r>
  </si>
  <si>
    <t>T° =</t>
  </si>
  <si>
    <t>cp konstantní</t>
  </si>
  <si>
    <t>(H z integrace)</t>
  </si>
  <si>
    <r>
      <t>T</t>
    </r>
    <r>
      <rPr>
        <i/>
        <vertAlign val="subscript"/>
        <sz val="11"/>
        <rFont val="Calibri"/>
        <family val="2"/>
        <charset val="238"/>
        <scheme val="minor"/>
      </rPr>
      <t>a</t>
    </r>
    <r>
      <rPr>
        <sz val="11"/>
        <rFont val="Calibri"/>
        <family val="2"/>
        <charset val="238"/>
        <scheme val="minor"/>
      </rPr>
      <t xml:space="preserve"> =</t>
    </r>
  </si>
  <si>
    <t>Temp.</t>
  </si>
  <si>
    <t>ST</t>
  </si>
  <si>
    <t>(HT-H298)/T</t>
  </si>
  <si>
    <t>-(GT-H298)/T</t>
  </si>
  <si>
    <t>AfGO</t>
  </si>
  <si>
    <t>LogKf</t>
  </si>
  <si>
    <t>o.oo</t>
  </si>
  <si>
    <r>
      <rPr>
        <i/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kyanit</t>
    </r>
  </si>
  <si>
    <r>
      <rPr>
        <i/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andalusit</t>
    </r>
  </si>
  <si>
    <t>(kJ/mol)</t>
  </si>
  <si>
    <r>
      <t>∆</t>
    </r>
    <r>
      <rPr>
        <i/>
        <sz val="11"/>
        <color theme="1"/>
        <rFont val="Calibri"/>
        <family val="2"/>
        <charset val="238"/>
      </rPr>
      <t xml:space="preserve">H </t>
    </r>
    <r>
      <rPr>
        <vertAlign val="subscript"/>
        <sz val="11"/>
        <color theme="1"/>
        <rFont val="Calibri"/>
        <family val="2"/>
        <charset val="238"/>
      </rPr>
      <t>andalusit-kyanit</t>
    </r>
  </si>
  <si>
    <r>
      <t>∆</t>
    </r>
    <r>
      <rPr>
        <i/>
        <sz val="11"/>
        <color theme="1"/>
        <rFont val="Calibri"/>
        <family val="2"/>
        <charset val="238"/>
      </rPr>
      <t xml:space="preserve">cp </t>
    </r>
    <r>
      <rPr>
        <vertAlign val="subscript"/>
        <sz val="11"/>
        <color theme="1"/>
        <rFont val="Calibri"/>
        <family val="2"/>
        <charset val="238"/>
      </rPr>
      <t>andalusit-kyanit</t>
    </r>
  </si>
  <si>
    <r>
      <t>(</t>
    </r>
    <r>
      <rPr>
        <b/>
        <i/>
        <sz val="11"/>
        <color rgb="FFFF0000"/>
        <rFont val="Calibri"/>
        <family val="2"/>
        <charset val="238"/>
        <scheme val="minor"/>
      </rPr>
      <t>c</t>
    </r>
    <r>
      <rPr>
        <b/>
        <i/>
        <vertAlign val="subscript"/>
        <sz val="11"/>
        <color rgb="FFFF0000"/>
        <rFont val="Calibri"/>
        <family val="2"/>
        <charset val="238"/>
        <scheme val="minor"/>
      </rPr>
      <t>p</t>
    </r>
    <r>
      <rPr>
        <b/>
        <sz val="11"/>
        <color rgb="FFFF0000"/>
        <rFont val="Calibri"/>
        <family val="2"/>
        <charset val="238"/>
        <scheme val="minor"/>
      </rPr>
      <t xml:space="preserve"> konstantní)</t>
    </r>
  </si>
  <si>
    <r>
      <t>(</t>
    </r>
    <r>
      <rPr>
        <b/>
        <i/>
        <sz val="11"/>
        <color rgb="FFFF0000"/>
        <rFont val="Calibri"/>
        <family val="2"/>
        <charset val="238"/>
        <scheme val="minor"/>
      </rPr>
      <t>c</t>
    </r>
    <r>
      <rPr>
        <b/>
        <i/>
        <vertAlign val="subscript"/>
        <sz val="11"/>
        <color rgb="FFFF0000"/>
        <rFont val="Calibri"/>
        <family val="2"/>
        <charset val="238"/>
        <scheme val="minor"/>
      </rPr>
      <t>p</t>
    </r>
    <r>
      <rPr>
        <b/>
        <sz val="11"/>
        <color rgb="FFFF0000"/>
        <rFont val="Calibri"/>
        <family val="2"/>
        <charset val="238"/>
        <scheme val="minor"/>
      </rPr>
      <t xml:space="preserve"> funkcí teploty, krok 25)</t>
    </r>
  </si>
  <si>
    <r>
      <t>(</t>
    </r>
    <r>
      <rPr>
        <b/>
        <i/>
        <sz val="11"/>
        <color rgb="FFFF0000"/>
        <rFont val="Calibri"/>
        <family val="2"/>
        <charset val="238"/>
        <scheme val="minor"/>
      </rPr>
      <t>c</t>
    </r>
    <r>
      <rPr>
        <b/>
        <i/>
        <vertAlign val="subscript"/>
        <sz val="11"/>
        <color rgb="FFFF0000"/>
        <rFont val="Calibri"/>
        <family val="2"/>
        <charset val="238"/>
        <scheme val="minor"/>
      </rPr>
      <t>p</t>
    </r>
    <r>
      <rPr>
        <b/>
        <sz val="11"/>
        <color rgb="FFFF0000"/>
        <rFont val="Calibri"/>
        <family val="2"/>
        <charset val="238"/>
        <scheme val="minor"/>
      </rPr>
      <t xml:space="preserve"> funkcí teploty, krok 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</si>
</sst>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i/>
      <vertAlign val="subscript"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vertAlign val="sub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vertAlign val="subscript"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2" borderId="0" xfId="0" applyNumberFormat="1" applyFill="1"/>
    <xf numFmtId="0" fontId="5" fillId="0" borderId="0" xfId="0" applyFont="1" applyAlignment="1">
      <alignment vertical="center"/>
    </xf>
    <xf numFmtId="165" fontId="0" fillId="0" borderId="0" xfId="1" applyNumberFormat="1" applyFont="1"/>
    <xf numFmtId="0" fontId="13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'diference derivace'!$B$8</c:f>
              <c:strCache>
                <c:ptCount val="1"/>
                <c:pt idx="0">
                  <c:v>(cp konstantní)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'diference derivace'!$B$27:$B$28</c:f>
              <c:numCache>
                <c:formatCode>General</c:formatCode>
                <c:ptCount val="2"/>
                <c:pt idx="0">
                  <c:v>298</c:v>
                </c:pt>
                <c:pt idx="1">
                  <c:v>373</c:v>
                </c:pt>
              </c:numCache>
            </c:numRef>
          </c:xVal>
          <c:yVal>
            <c:numRef>
              <c:f>'diference derivace'!$C$27:$C$28</c:f>
              <c:numCache>
                <c:formatCode>General</c:formatCode>
                <c:ptCount val="2"/>
                <c:pt idx="0">
                  <c:v>100</c:v>
                </c:pt>
                <c:pt idx="1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D2-4F8A-BEC4-CB88ED5FC917}"/>
            </c:ext>
          </c:extLst>
        </c:ser>
        <c:ser>
          <c:idx val="1"/>
          <c:order val="1"/>
          <c:tx>
            <c:strRef>
              <c:f>'diference derivace'!$G$8</c:f>
              <c:strCache>
                <c:ptCount val="1"/>
                <c:pt idx="0">
                  <c:v>(cp funkcí teploty, krok 25)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'diference derivace'!$H$21:$H$23</c:f>
              <c:numCache>
                <c:formatCode>General</c:formatCode>
                <c:ptCount val="3"/>
                <c:pt idx="0">
                  <c:v>298</c:v>
                </c:pt>
                <c:pt idx="1">
                  <c:v>323</c:v>
                </c:pt>
                <c:pt idx="2">
                  <c:v>373</c:v>
                </c:pt>
              </c:numCache>
            </c:numRef>
          </c:xVal>
          <c:yVal>
            <c:numRef>
              <c:f>'diference derivace'!$I$21:$I$23</c:f>
              <c:numCache>
                <c:formatCode>0.0</c:formatCode>
                <c:ptCount val="3"/>
                <c:pt idx="0">
                  <c:v>100</c:v>
                </c:pt>
                <c:pt idx="1">
                  <c:v>350</c:v>
                </c:pt>
                <c:pt idx="2">
                  <c:v>891.94630872483219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D2-4F8A-BEC4-CB88ED5FC917}"/>
            </c:ext>
          </c:extLst>
        </c:ser>
        <c:ser>
          <c:idx val="2"/>
          <c:order val="2"/>
          <c:tx>
            <c:strRef>
              <c:f>'diference derivace'!$M$8</c:f>
              <c:strCache>
                <c:ptCount val="1"/>
                <c:pt idx="0">
                  <c:v>(cp funkcí teploty, krok 10)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'diference derivace'!$N$21:$N$29</c:f>
              <c:numCache>
                <c:formatCode>General</c:formatCode>
                <c:ptCount val="9"/>
                <c:pt idx="0">
                  <c:v>298</c:v>
                </c:pt>
                <c:pt idx="1">
                  <c:v>303</c:v>
                </c:pt>
                <c:pt idx="2">
                  <c:v>313</c:v>
                </c:pt>
                <c:pt idx="3">
                  <c:v>323</c:v>
                </c:pt>
                <c:pt idx="4">
                  <c:v>333</c:v>
                </c:pt>
                <c:pt idx="5">
                  <c:v>343</c:v>
                </c:pt>
                <c:pt idx="6">
                  <c:v>353</c:v>
                </c:pt>
                <c:pt idx="7">
                  <c:v>363</c:v>
                </c:pt>
                <c:pt idx="8">
                  <c:v>373</c:v>
                </c:pt>
              </c:numCache>
            </c:numRef>
          </c:xVal>
          <c:yVal>
            <c:numRef>
              <c:f>'diference derivace'!$O$21:$O$29</c:f>
              <c:numCache>
                <c:formatCode>0.0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251.67785234899327</c:v>
                </c:pt>
                <c:pt idx="3">
                  <c:v>356.71140939597313</c:v>
                </c:pt>
                <c:pt idx="4">
                  <c:v>465.10067114093954</c:v>
                </c:pt>
                <c:pt idx="5">
                  <c:v>576.84563758389254</c:v>
                </c:pt>
                <c:pt idx="6">
                  <c:v>691.94630872483208</c:v>
                </c:pt>
                <c:pt idx="7">
                  <c:v>810.40268456375827</c:v>
                </c:pt>
                <c:pt idx="8">
                  <c:v>932.214765100671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D2-4F8A-BEC4-CB88ED5FC917}"/>
            </c:ext>
          </c:extLst>
        </c:ser>
        <c:ser>
          <c:idx val="3"/>
          <c:order val="3"/>
          <c:tx>
            <c:strRef>
              <c:f>'diference derivace'!$S$8</c:f>
              <c:strCache>
                <c:ptCount val="1"/>
                <c:pt idx="0">
                  <c:v>(H z integrace)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'diference derivace'!$T$21:$T$25</c:f>
              <c:numCache>
                <c:formatCode>General</c:formatCode>
                <c:ptCount val="5"/>
                <c:pt idx="0">
                  <c:v>298</c:v>
                </c:pt>
                <c:pt idx="1">
                  <c:v>303</c:v>
                </c:pt>
                <c:pt idx="2">
                  <c:v>323</c:v>
                </c:pt>
                <c:pt idx="3">
                  <c:v>348</c:v>
                </c:pt>
                <c:pt idx="4">
                  <c:v>373</c:v>
                </c:pt>
              </c:numCache>
            </c:numRef>
          </c:xVal>
          <c:yVal>
            <c:numRef>
              <c:f>'diference derivace'!$U$21:$U$25</c:f>
              <c:numCache>
                <c:formatCode>0.0</c:formatCode>
                <c:ptCount val="5"/>
                <c:pt idx="0">
                  <c:v>100</c:v>
                </c:pt>
                <c:pt idx="1">
                  <c:v>150.41946308724832</c:v>
                </c:pt>
                <c:pt idx="2">
                  <c:v>360.48657718120808</c:v>
                </c:pt>
                <c:pt idx="3">
                  <c:v>641.94630872483219</c:v>
                </c:pt>
                <c:pt idx="4">
                  <c:v>944.37919463087246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D2-4F8A-BEC4-CB88ED5F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143983"/>
        <c:axId val="310141103"/>
      </c:scatterChart>
      <c:valAx>
        <c:axId val="310143983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'diference derivace'!$B$25:$B$26</c:f>
              <c:strCache>
                <c:ptCount val="2"/>
                <c:pt idx="0">
                  <c:v>T</c:v>
                </c:pt>
                <c:pt idx="1">
                  <c:v>(K)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0141103"/>
        <c:crosses val="autoZero"/>
        <c:crossBetween val="midCat"/>
      </c:valAx>
      <c:valAx>
        <c:axId val="31014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'diference derivace'!$C$25:$C$26</c:f>
              <c:strCache>
                <c:ptCount val="2"/>
                <c:pt idx="0">
                  <c:v>H</c:v>
                </c:pt>
                <c:pt idx="1">
                  <c:v>(J/mol)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0143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'kyanit andalusit'!$C$3</c:f>
              <c:strCache>
                <c:ptCount val="1"/>
                <c:pt idx="0">
                  <c:v>kyanit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'kyanit andalusit'!$C$6:$C$13</c:f>
              <c:numCache>
                <c:formatCode>General</c:formatCode>
                <c:ptCount val="8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</c:numCache>
            </c:numRef>
          </c:xVal>
          <c:yVal>
            <c:numRef>
              <c:f>'kyanit andalusit'!$H$6:$H$13</c:f>
              <c:numCache>
                <c:formatCode>0.0</c:formatCode>
                <c:ptCount val="8"/>
                <c:pt idx="0">
                  <c:v>-2593.8000000000002</c:v>
                </c:pt>
                <c:pt idx="1">
                  <c:v>-2593.8000000000002</c:v>
                </c:pt>
                <c:pt idx="2">
                  <c:v>-2594.6999999999998</c:v>
                </c:pt>
                <c:pt idx="3">
                  <c:v>-2594.1</c:v>
                </c:pt>
                <c:pt idx="4">
                  <c:v>-2592.6999999999998</c:v>
                </c:pt>
                <c:pt idx="5">
                  <c:v>-2591</c:v>
                </c:pt>
                <c:pt idx="6">
                  <c:v>-2589.1999999999998</c:v>
                </c:pt>
                <c:pt idx="7">
                  <c:v>-2587.3000000000002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22-4FA2-8C30-5810FD951A4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'kyanit andalusit'!$C$6:$C$13</c:f>
              <c:numCache>
                <c:formatCode>General</c:formatCode>
                <c:ptCount val="8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</c:numCache>
            </c:numRef>
          </c:xVal>
          <c:yVal>
            <c:numRef>
              <c:f>'kyanit andalusit'!$Q$6:$Q$13</c:f>
              <c:numCache>
                <c:formatCode>0.0</c:formatCode>
                <c:ptCount val="8"/>
                <c:pt idx="0">
                  <c:v>-2589.9</c:v>
                </c:pt>
                <c:pt idx="1">
                  <c:v>-2589.9</c:v>
                </c:pt>
                <c:pt idx="2">
                  <c:v>-2590.6999999999998</c:v>
                </c:pt>
                <c:pt idx="3">
                  <c:v>-2590.1</c:v>
                </c:pt>
                <c:pt idx="4">
                  <c:v>-2588.8000000000002</c:v>
                </c:pt>
                <c:pt idx="5">
                  <c:v>-2587.1999999999998</c:v>
                </c:pt>
                <c:pt idx="6">
                  <c:v>-2585.4</c:v>
                </c:pt>
                <c:pt idx="7">
                  <c:v>-2583.6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22-4FA2-8C30-5810FD951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989375"/>
        <c:axId val="313986015"/>
      </c:scatterChart>
      <c:valAx>
        <c:axId val="313989375"/>
        <c:scaling>
          <c:orientation val="minMax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andalusit'!$C$4:$C$5</c:f>
              <c:strCache>
                <c:ptCount val="2"/>
                <c:pt idx="0">
                  <c:v>T</c:v>
                </c:pt>
                <c:pt idx="1">
                  <c:v>(K)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6015"/>
        <c:crossesAt val="-2596"/>
        <c:crossBetween val="midCat"/>
      </c:valAx>
      <c:valAx>
        <c:axId val="31398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andalusit'!$H$2:$H$3</c:f>
              <c:strCache>
                <c:ptCount val="2"/>
                <c:pt idx="0">
                  <c:v>H</c:v>
                </c:pt>
                <c:pt idx="1">
                  <c:v>(kJ/mol)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9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'kyanit andalusit'!$C$3</c:f>
              <c:strCache>
                <c:ptCount val="1"/>
                <c:pt idx="0">
                  <c:v>kyanit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'kyanit andalusit'!$C$6:$C$13</c:f>
              <c:numCache>
                <c:formatCode>General</c:formatCode>
                <c:ptCount val="8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</c:numCache>
            </c:numRef>
          </c:xVal>
          <c:yVal>
            <c:numRef>
              <c:f>'kyanit andalusit'!$D$6:$D$13</c:f>
              <c:numCache>
                <c:formatCode>General</c:formatCode>
                <c:ptCount val="8"/>
                <c:pt idx="0">
                  <c:v>121.58</c:v>
                </c:pt>
                <c:pt idx="1">
                  <c:v>122.26</c:v>
                </c:pt>
                <c:pt idx="2">
                  <c:v>149.25</c:v>
                </c:pt>
                <c:pt idx="3">
                  <c:v>165.25</c:v>
                </c:pt>
                <c:pt idx="4">
                  <c:v>175.97</c:v>
                </c:pt>
                <c:pt idx="5">
                  <c:v>183.7</c:v>
                </c:pt>
                <c:pt idx="6">
                  <c:v>189.56</c:v>
                </c:pt>
                <c:pt idx="7">
                  <c:v>194.15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22-4FA2-8C30-5810FD951A4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'kyanit andalusit'!$C$6:$C$13</c:f>
              <c:numCache>
                <c:formatCode>General</c:formatCode>
                <c:ptCount val="8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</c:numCache>
            </c:numRef>
          </c:xVal>
          <c:yVal>
            <c:numRef>
              <c:f>'kyanit andalusit'!$M$6:$M$13</c:f>
              <c:numCache>
                <c:formatCode>General</c:formatCode>
                <c:ptCount val="8"/>
                <c:pt idx="0">
                  <c:v>122.6</c:v>
                </c:pt>
                <c:pt idx="1">
                  <c:v>123.26</c:v>
                </c:pt>
                <c:pt idx="2">
                  <c:v>149.43</c:v>
                </c:pt>
                <c:pt idx="3">
                  <c:v>165.03</c:v>
                </c:pt>
                <c:pt idx="4">
                  <c:v>175.54</c:v>
                </c:pt>
                <c:pt idx="5">
                  <c:v>183.16</c:v>
                </c:pt>
                <c:pt idx="6">
                  <c:v>188.94</c:v>
                </c:pt>
                <c:pt idx="7">
                  <c:v>193.49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22-4FA2-8C30-5810FD951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989375"/>
        <c:axId val="313986015"/>
      </c:scatterChart>
      <c:valAx>
        <c:axId val="313989375"/>
        <c:scaling>
          <c:orientation val="minMax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andalusit'!$C$4:$C$5</c:f>
              <c:strCache>
                <c:ptCount val="2"/>
                <c:pt idx="0">
                  <c:v>T</c:v>
                </c:pt>
                <c:pt idx="1">
                  <c:v>(K)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6015"/>
        <c:crossesAt val="-2596"/>
        <c:crossBetween val="midCat"/>
      </c:valAx>
      <c:valAx>
        <c:axId val="313986015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andalusit'!$D$4:$D$5</c:f>
              <c:strCache>
                <c:ptCount val="2"/>
                <c:pt idx="0">
                  <c:v>cp</c:v>
                </c:pt>
                <c:pt idx="1">
                  <c:v>(J/mol 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9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'kyanit andalusit'!$C$6:$C$13</c:f>
              <c:numCache>
                <c:formatCode>General</c:formatCode>
                <c:ptCount val="8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</c:numCache>
            </c:numRef>
          </c:xVal>
          <c:yVal>
            <c:numRef>
              <c:f>'kyanit andalusit'!$U$6:$U$13</c:f>
              <c:numCache>
                <c:formatCode>0.00</c:formatCode>
                <c:ptCount val="8"/>
                <c:pt idx="0">
                  <c:v>3.9000000000000909</c:v>
                </c:pt>
                <c:pt idx="1">
                  <c:v>3.9000000000000909</c:v>
                </c:pt>
                <c:pt idx="2">
                  <c:v>4</c:v>
                </c:pt>
                <c:pt idx="3">
                  <c:v>4</c:v>
                </c:pt>
                <c:pt idx="4">
                  <c:v>3.8999999999996362</c:v>
                </c:pt>
                <c:pt idx="5">
                  <c:v>3.8000000000001819</c:v>
                </c:pt>
                <c:pt idx="6">
                  <c:v>3.7999999999997272</c:v>
                </c:pt>
                <c:pt idx="7">
                  <c:v>3.7000000000002728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22-4FA2-8C30-5810FD951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989375"/>
        <c:axId val="313986015"/>
      </c:scatterChart>
      <c:valAx>
        <c:axId val="313989375"/>
        <c:scaling>
          <c:orientation val="minMax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andalusit'!$C$4:$C$5</c:f>
              <c:strCache>
                <c:ptCount val="2"/>
                <c:pt idx="0">
                  <c:v>T</c:v>
                </c:pt>
                <c:pt idx="1">
                  <c:v>(K)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6015"/>
        <c:crossesAt val="-2596"/>
        <c:crossBetween val="midCat"/>
      </c:valAx>
      <c:valAx>
        <c:axId val="31398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andalusit'!$U$4:$U$5</c:f>
              <c:strCache>
                <c:ptCount val="2"/>
                <c:pt idx="0">
                  <c:v>∆H andalusit-kyanit</c:v>
                </c:pt>
                <c:pt idx="1">
                  <c:v>(kJ/mol)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9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xVal>
            <c:numRef>
              <c:f>'kyanit andalusit'!$C$6:$C$13</c:f>
              <c:numCache>
                <c:formatCode>General</c:formatCode>
                <c:ptCount val="8"/>
                <c:pt idx="0">
                  <c:v>298.14999999999998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</c:numCache>
            </c:numRef>
          </c:xVal>
          <c:yVal>
            <c:numRef>
              <c:f>'kyanit andalusit'!$V$6:$V$13</c:f>
              <c:numCache>
                <c:formatCode>0.00</c:formatCode>
                <c:ptCount val="8"/>
                <c:pt idx="0">
                  <c:v>1.019999999999996</c:v>
                </c:pt>
                <c:pt idx="1">
                  <c:v>1</c:v>
                </c:pt>
                <c:pt idx="2">
                  <c:v>0.18000000000000682</c:v>
                </c:pt>
                <c:pt idx="3">
                  <c:v>-0.21999999999999886</c:v>
                </c:pt>
                <c:pt idx="4">
                  <c:v>-0.43000000000000682</c:v>
                </c:pt>
                <c:pt idx="5">
                  <c:v>-0.53999999999999204</c:v>
                </c:pt>
                <c:pt idx="6">
                  <c:v>-0.62000000000000455</c:v>
                </c:pt>
                <c:pt idx="7">
                  <c:v>-0.65999999999999659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22-4FA2-8C30-5810FD951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989375"/>
        <c:axId val="313986015"/>
      </c:scatterChart>
      <c:valAx>
        <c:axId val="313989375"/>
        <c:scaling>
          <c:orientation val="minMax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andalusit'!$C$4:$C$5</c:f>
              <c:strCache>
                <c:ptCount val="2"/>
                <c:pt idx="0">
                  <c:v>T</c:v>
                </c:pt>
                <c:pt idx="1">
                  <c:v>(K)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6015"/>
        <c:crossesAt val="-2596"/>
        <c:crossBetween val="midCat"/>
      </c:valAx>
      <c:valAx>
        <c:axId val="31398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'kyanit andalusit'!$V$4:$V$5</c:f>
              <c:strCache>
                <c:ptCount val="2"/>
                <c:pt idx="0">
                  <c:v>∆cp andalusit-kyanit</c:v>
                </c:pt>
                <c:pt idx="1">
                  <c:v>(J/mol 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3989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13</xdr:row>
      <xdr:rowOff>47625</xdr:rowOff>
    </xdr:from>
    <xdr:to>
      <xdr:col>2</xdr:col>
      <xdr:colOff>314325</xdr:colOff>
      <xdr:row>15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9C54D35-0CC3-4953-2788-2933DA06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714625"/>
          <a:ext cx="8572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15</xdr:row>
      <xdr:rowOff>114300</xdr:rowOff>
    </xdr:from>
    <xdr:to>
      <xdr:col>2</xdr:col>
      <xdr:colOff>114300</xdr:colOff>
      <xdr:row>16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2BB48BC-6B15-40F9-8930-480DD95B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162300"/>
          <a:ext cx="676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17</xdr:row>
      <xdr:rowOff>19050</xdr:rowOff>
    </xdr:from>
    <xdr:to>
      <xdr:col>3</xdr:col>
      <xdr:colOff>581025</xdr:colOff>
      <xdr:row>18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C2641DF-8F29-5CE5-3247-0984418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448050"/>
          <a:ext cx="17716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18</xdr:row>
      <xdr:rowOff>161925</xdr:rowOff>
    </xdr:from>
    <xdr:to>
      <xdr:col>3</xdr:col>
      <xdr:colOff>590550</xdr:colOff>
      <xdr:row>19</xdr:row>
      <xdr:rowOff>123825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F1D9C3-9669-AD1C-AD00-E1751D9D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81425"/>
          <a:ext cx="17716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28</xdr:row>
      <xdr:rowOff>176212</xdr:rowOff>
    </xdr:from>
    <xdr:to>
      <xdr:col>6</xdr:col>
      <xdr:colOff>573786</xdr:colOff>
      <xdr:row>47</xdr:row>
      <xdr:rowOff>159448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3DC9D4D-BBA3-F48D-BA7B-5B53EA2A8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8</xdr:row>
      <xdr:rowOff>0</xdr:rowOff>
    </xdr:from>
    <xdr:to>
      <xdr:col>19</xdr:col>
      <xdr:colOff>571500</xdr:colOff>
      <xdr:row>9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2F63118-0BB8-F2E1-329D-836209BB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600200"/>
          <a:ext cx="1181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9525</xdr:colOff>
      <xdr:row>9</xdr:row>
      <xdr:rowOff>38100</xdr:rowOff>
    </xdr:from>
    <xdr:to>
      <xdr:col>19</xdr:col>
      <xdr:colOff>523875</xdr:colOff>
      <xdr:row>11</xdr:row>
      <xdr:rowOff>9525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6DFB111-DC69-6928-F966-F3306EE5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828800"/>
          <a:ext cx="11239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19050</xdr:colOff>
      <xdr:row>11</xdr:row>
      <xdr:rowOff>28575</xdr:rowOff>
    </xdr:from>
    <xdr:to>
      <xdr:col>19</xdr:col>
      <xdr:colOff>485775</xdr:colOff>
      <xdr:row>13</xdr:row>
      <xdr:rowOff>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929C5FB-264D-CCCA-29C0-D6086DEB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276475"/>
          <a:ext cx="1076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13</xdr:row>
      <xdr:rowOff>0</xdr:rowOff>
    </xdr:from>
    <xdr:to>
      <xdr:col>20</xdr:col>
      <xdr:colOff>381000</xdr:colOff>
      <xdr:row>14</xdr:row>
      <xdr:rowOff>133350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BB5C3ED-768B-FDEA-38ED-48D713DC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667000"/>
          <a:ext cx="16002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9525</xdr:colOff>
      <xdr:row>14</xdr:row>
      <xdr:rowOff>152400</xdr:rowOff>
    </xdr:from>
    <xdr:to>
      <xdr:col>20</xdr:col>
      <xdr:colOff>390525</xdr:colOff>
      <xdr:row>16</xdr:row>
      <xdr:rowOff>95250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6F81A0F-58AC-007E-0A9D-3871B5CC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009900"/>
          <a:ext cx="16002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23</xdr:row>
      <xdr:rowOff>100012</xdr:rowOff>
    </xdr:from>
    <xdr:to>
      <xdr:col>8</xdr:col>
      <xdr:colOff>354711</xdr:colOff>
      <xdr:row>42</xdr:row>
      <xdr:rowOff>83248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2D349-4663-AE8B-35EA-67A46E788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23</xdr:row>
      <xdr:rowOff>100012</xdr:rowOff>
    </xdr:from>
    <xdr:to>
      <xdr:col>15</xdr:col>
      <xdr:colOff>107061</xdr:colOff>
      <xdr:row>42</xdr:row>
      <xdr:rowOff>83248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43E18BB-C974-0FB6-ABB1-C75E85A3C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23</xdr:row>
      <xdr:rowOff>33337</xdr:rowOff>
    </xdr:from>
    <xdr:to>
      <xdr:col>21</xdr:col>
      <xdr:colOff>268986</xdr:colOff>
      <xdr:row>42</xdr:row>
      <xdr:rowOff>16573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753956C-AB30-1BCB-77E4-2F0606F4C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228600</xdr:colOff>
      <xdr:row>23</xdr:row>
      <xdr:rowOff>33337</xdr:rowOff>
    </xdr:from>
    <xdr:to>
      <xdr:col>27</xdr:col>
      <xdr:colOff>173736</xdr:colOff>
      <xdr:row>42</xdr:row>
      <xdr:rowOff>16573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498D7AB-6BA1-419E-FAFD-0950FF067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9EF8-8F4E-429F-9CB4-E301862FB0EB}">
  <dimension ref="B3:U41"/>
  <sheetViews>
    <sheetView tabSelected="1" topLeftCell="A8" workbookViewId="0">
      <selection activeCell="M38" sqref="M38"/>
    </sheetView>
  </sheetViews>
  <sheetFormatPr defaultRowHeight="15" x14ac:dyDescent="0.25"/>
  <sheetData>
    <row r="3" spans="2:20" ht="18" x14ac:dyDescent="0.35">
      <c r="B3" s="1" t="s">
        <v>30</v>
      </c>
      <c r="C3" s="1">
        <v>273</v>
      </c>
      <c r="D3" t="s">
        <v>8</v>
      </c>
    </row>
    <row r="4" spans="2:20" x14ac:dyDescent="0.25">
      <c r="B4" t="s">
        <v>14</v>
      </c>
      <c r="C4">
        <v>25</v>
      </c>
      <c r="D4" t="s">
        <v>7</v>
      </c>
    </row>
    <row r="5" spans="2:20" x14ac:dyDescent="0.25">
      <c r="B5" s="1" t="s">
        <v>27</v>
      </c>
      <c r="C5">
        <f>C4+C3</f>
        <v>298</v>
      </c>
      <c r="D5" t="s">
        <v>8</v>
      </c>
    </row>
    <row r="7" spans="2:20" x14ac:dyDescent="0.25">
      <c r="B7" t="s">
        <v>9</v>
      </c>
      <c r="G7" t="s">
        <v>24</v>
      </c>
      <c r="M7" t="s">
        <v>24</v>
      </c>
      <c r="S7" t="s">
        <v>24</v>
      </c>
    </row>
    <row r="8" spans="2:20" ht="18" x14ac:dyDescent="0.35">
      <c r="B8" s="16" t="s">
        <v>43</v>
      </c>
      <c r="C8" s="16"/>
      <c r="D8" s="16"/>
      <c r="E8" s="16"/>
      <c r="F8" s="16"/>
      <c r="G8" s="16" t="s">
        <v>44</v>
      </c>
      <c r="H8" s="16"/>
      <c r="I8" s="16"/>
      <c r="J8" s="16"/>
      <c r="K8" s="16"/>
      <c r="L8" s="16"/>
      <c r="M8" s="16" t="s">
        <v>45</v>
      </c>
      <c r="N8" s="16"/>
      <c r="O8" s="16"/>
      <c r="P8" s="16"/>
      <c r="Q8" s="16"/>
      <c r="R8" s="16"/>
      <c r="S8" s="16" t="s">
        <v>29</v>
      </c>
      <c r="T8" s="16"/>
    </row>
    <row r="10" spans="2:20" ht="18" x14ac:dyDescent="0.35">
      <c r="B10" s="2" t="s">
        <v>12</v>
      </c>
      <c r="C10">
        <v>100</v>
      </c>
      <c r="D10" t="s">
        <v>5</v>
      </c>
    </row>
    <row r="11" spans="2:20" ht="18" x14ac:dyDescent="0.35">
      <c r="B11" s="2" t="s">
        <v>10</v>
      </c>
      <c r="C11">
        <v>8</v>
      </c>
      <c r="D11" t="s">
        <v>4</v>
      </c>
      <c r="G11" s="2" t="s">
        <v>25</v>
      </c>
      <c r="K11">
        <v>10</v>
      </c>
    </row>
    <row r="12" spans="2:20" x14ac:dyDescent="0.25">
      <c r="B12" s="2" t="s">
        <v>14</v>
      </c>
      <c r="C12">
        <v>373</v>
      </c>
      <c r="G12" s="2" t="s">
        <v>26</v>
      </c>
      <c r="H12">
        <f>K12</f>
        <v>3.3557046979865772E-2</v>
      </c>
      <c r="I12">
        <f>C11/H21</f>
        <v>2.6845637583892617E-2</v>
      </c>
      <c r="K12">
        <f>K11/C5</f>
        <v>3.3557046979865772E-2</v>
      </c>
    </row>
    <row r="13" spans="2:20" ht="18" x14ac:dyDescent="0.35">
      <c r="B13" s="2" t="s">
        <v>11</v>
      </c>
      <c r="C13" s="3" t="s">
        <v>13</v>
      </c>
      <c r="D13" t="s">
        <v>5</v>
      </c>
      <c r="G13" s="2" t="s">
        <v>19</v>
      </c>
    </row>
    <row r="14" spans="2:20" x14ac:dyDescent="0.25">
      <c r="B14" s="2"/>
      <c r="C14" s="3"/>
      <c r="G14" s="2"/>
    </row>
    <row r="15" spans="2:20" x14ac:dyDescent="0.25">
      <c r="B15" s="2"/>
      <c r="C15" s="3"/>
      <c r="G15" s="2"/>
    </row>
    <row r="16" spans="2:20" x14ac:dyDescent="0.25">
      <c r="B16" s="2"/>
      <c r="C16" s="3"/>
      <c r="G16" s="2"/>
    </row>
    <row r="17" spans="2:21" x14ac:dyDescent="0.25">
      <c r="B17" s="2"/>
      <c r="C17" s="3"/>
      <c r="G17" s="2"/>
    </row>
    <row r="19" spans="2:21" ht="18" x14ac:dyDescent="0.35">
      <c r="G19" s="4" t="s">
        <v>6</v>
      </c>
      <c r="H19" s="4" t="s">
        <v>6</v>
      </c>
      <c r="I19" s="4" t="s">
        <v>3</v>
      </c>
      <c r="J19" s="4" t="s">
        <v>23</v>
      </c>
      <c r="K19" s="5" t="s">
        <v>20</v>
      </c>
      <c r="M19" s="4" t="s">
        <v>6</v>
      </c>
      <c r="N19" s="4" t="s">
        <v>6</v>
      </c>
      <c r="O19" s="4" t="s">
        <v>3</v>
      </c>
      <c r="P19" s="4" t="s">
        <v>23</v>
      </c>
      <c r="Q19" s="5" t="s">
        <v>20</v>
      </c>
      <c r="S19" s="4" t="s">
        <v>6</v>
      </c>
      <c r="T19" s="4" t="s">
        <v>6</v>
      </c>
      <c r="U19" s="4" t="s">
        <v>3</v>
      </c>
    </row>
    <row r="20" spans="2:21" x14ac:dyDescent="0.25">
      <c r="G20" t="s">
        <v>18</v>
      </c>
      <c r="H20" t="s">
        <v>16</v>
      </c>
      <c r="I20" t="s">
        <v>17</v>
      </c>
      <c r="J20" t="s">
        <v>22</v>
      </c>
      <c r="K20" t="s">
        <v>17</v>
      </c>
      <c r="M20" t="s">
        <v>18</v>
      </c>
      <c r="N20" t="s">
        <v>16</v>
      </c>
      <c r="O20" t="s">
        <v>17</v>
      </c>
      <c r="P20" t="s">
        <v>22</v>
      </c>
      <c r="Q20" t="s">
        <v>17</v>
      </c>
      <c r="S20" t="s">
        <v>18</v>
      </c>
      <c r="T20" t="s">
        <v>16</v>
      </c>
      <c r="U20" t="s">
        <v>17</v>
      </c>
    </row>
    <row r="21" spans="2:21" x14ac:dyDescent="0.25">
      <c r="G21">
        <v>25</v>
      </c>
      <c r="H21">
        <f>G21+C$3</f>
        <v>298</v>
      </c>
      <c r="I21" s="7">
        <f>C10</f>
        <v>100</v>
      </c>
      <c r="J21" s="6">
        <f>H$12*H21</f>
        <v>10</v>
      </c>
      <c r="K21" s="7">
        <f>J21*(H22-H21)</f>
        <v>250</v>
      </c>
      <c r="M21">
        <v>25</v>
      </c>
      <c r="N21">
        <f>M21+C$3</f>
        <v>298</v>
      </c>
      <c r="O21" s="7">
        <f>C10</f>
        <v>100</v>
      </c>
      <c r="P21" s="6">
        <f>H$12*N21</f>
        <v>10</v>
      </c>
      <c r="Q21" s="7">
        <f>P21*(N22-N21)</f>
        <v>50</v>
      </c>
      <c r="S21">
        <v>25</v>
      </c>
      <c r="T21">
        <f>S21+C$3</f>
        <v>298</v>
      </c>
      <c r="U21" s="7">
        <f>C$10+1/2*H$12*(T21^2-T$21^2)</f>
        <v>100</v>
      </c>
    </row>
    <row r="22" spans="2:21" ht="18" x14ac:dyDescent="0.35">
      <c r="B22" s="2" t="s">
        <v>11</v>
      </c>
      <c r="C22">
        <f>C10+C11*(C12-C5)</f>
        <v>700</v>
      </c>
      <c r="D22" t="s">
        <v>5</v>
      </c>
      <c r="G22">
        <f>G21+25</f>
        <v>50</v>
      </c>
      <c r="H22">
        <f>G22+C$3</f>
        <v>323</v>
      </c>
      <c r="I22" s="7">
        <f>I21+K21</f>
        <v>350</v>
      </c>
      <c r="J22" s="6">
        <f>H$12*H22</f>
        <v>10.838926174496644</v>
      </c>
      <c r="K22" s="7">
        <f>J22*(H23-H22)</f>
        <v>541.94630872483219</v>
      </c>
      <c r="M22">
        <v>30</v>
      </c>
      <c r="N22">
        <f t="shared" ref="N22:N29" si="0">M22+C$3</f>
        <v>303</v>
      </c>
      <c r="O22" s="7">
        <f>O21+Q21</f>
        <v>150</v>
      </c>
      <c r="P22" s="6">
        <f>H$12*N22</f>
        <v>10.167785234899329</v>
      </c>
      <c r="Q22" s="7">
        <f>P22*(N23-N22)</f>
        <v>101.67785234899328</v>
      </c>
      <c r="S22">
        <v>30</v>
      </c>
      <c r="T22">
        <f t="shared" ref="T22:T25" si="1">S22+C$3</f>
        <v>303</v>
      </c>
      <c r="U22" s="7">
        <f>C$10+1/2*H$12*(T22^2-T$21^2)</f>
        <v>150.41946308724832</v>
      </c>
    </row>
    <row r="23" spans="2:21" x14ac:dyDescent="0.25">
      <c r="G23">
        <f>G22+50</f>
        <v>100</v>
      </c>
      <c r="H23">
        <f>G23+C$3</f>
        <v>373</v>
      </c>
      <c r="I23" s="7">
        <f>I22+K22</f>
        <v>891.94630872483219</v>
      </c>
      <c r="J23" s="6">
        <f>H$12*H23</f>
        <v>12.516778523489933</v>
      </c>
      <c r="K23" s="7"/>
      <c r="M23">
        <f>M22+10</f>
        <v>40</v>
      </c>
      <c r="N23">
        <f t="shared" si="0"/>
        <v>313</v>
      </c>
      <c r="O23" s="7">
        <f t="shared" ref="O23:O29" si="2">O22+Q22</f>
        <v>251.67785234899327</v>
      </c>
      <c r="P23" s="6">
        <f t="shared" ref="P23:P29" si="3">H$12*N23</f>
        <v>10.503355704697986</v>
      </c>
      <c r="Q23" s="7">
        <f t="shared" ref="Q23:Q28" si="4">P23*(N24-N23)</f>
        <v>105.03355704697987</v>
      </c>
      <c r="S23">
        <v>50</v>
      </c>
      <c r="T23">
        <f t="shared" si="1"/>
        <v>323</v>
      </c>
      <c r="U23" s="7">
        <f>C$10+1/2*H$12*(T23^2-T$21^2)</f>
        <v>360.48657718120808</v>
      </c>
    </row>
    <row r="24" spans="2:21" x14ac:dyDescent="0.25">
      <c r="B24" t="s">
        <v>15</v>
      </c>
      <c r="C24" t="s">
        <v>28</v>
      </c>
      <c r="I24" s="7"/>
      <c r="J24" s="6"/>
      <c r="K24" s="7"/>
      <c r="M24">
        <f t="shared" ref="M24:M29" si="5">M23+10</f>
        <v>50</v>
      </c>
      <c r="N24">
        <f t="shared" si="0"/>
        <v>323</v>
      </c>
      <c r="O24" s="7">
        <f t="shared" si="2"/>
        <v>356.71140939597313</v>
      </c>
      <c r="P24" s="6">
        <f t="shared" si="3"/>
        <v>10.838926174496644</v>
      </c>
      <c r="Q24" s="7">
        <f t="shared" si="4"/>
        <v>108.38926174496643</v>
      </c>
      <c r="S24">
        <f>S23+25</f>
        <v>75</v>
      </c>
      <c r="T24">
        <f t="shared" si="1"/>
        <v>348</v>
      </c>
      <c r="U24" s="7">
        <f>C$10+1/2*H$12*(T24^2-T$21^2)</f>
        <v>641.94630872483219</v>
      </c>
    </row>
    <row r="25" spans="2:21" x14ac:dyDescent="0.25">
      <c r="B25" s="4" t="s">
        <v>6</v>
      </c>
      <c r="C25" s="4" t="s">
        <v>3</v>
      </c>
      <c r="I25" s="7"/>
      <c r="J25" s="6"/>
      <c r="K25" s="7"/>
      <c r="M25">
        <f t="shared" si="5"/>
        <v>60</v>
      </c>
      <c r="N25">
        <f t="shared" si="0"/>
        <v>333</v>
      </c>
      <c r="O25" s="7">
        <f t="shared" si="2"/>
        <v>465.10067114093954</v>
      </c>
      <c r="P25" s="6">
        <f t="shared" si="3"/>
        <v>11.174496644295303</v>
      </c>
      <c r="Q25" s="7">
        <f t="shared" si="4"/>
        <v>111.74496644295303</v>
      </c>
      <c r="S25">
        <f t="shared" ref="S25" si="6">S24+25</f>
        <v>100</v>
      </c>
      <c r="T25">
        <f t="shared" si="1"/>
        <v>373</v>
      </c>
      <c r="U25" s="7">
        <f>C$10+1/2*H$12*(T25^2-T$21^2)</f>
        <v>944.37919463087246</v>
      </c>
    </row>
    <row r="26" spans="2:21" x14ac:dyDescent="0.25">
      <c r="B26" t="s">
        <v>16</v>
      </c>
      <c r="C26" t="s">
        <v>17</v>
      </c>
      <c r="I26" s="7"/>
      <c r="J26" s="6"/>
      <c r="K26" s="7"/>
      <c r="M26">
        <f t="shared" si="5"/>
        <v>70</v>
      </c>
      <c r="N26">
        <f t="shared" si="0"/>
        <v>343</v>
      </c>
      <c r="O26" s="7">
        <f t="shared" si="2"/>
        <v>576.84563758389254</v>
      </c>
      <c r="P26" s="6">
        <f t="shared" si="3"/>
        <v>11.51006711409396</v>
      </c>
      <c r="Q26" s="7">
        <f t="shared" si="4"/>
        <v>115.1006711409396</v>
      </c>
      <c r="U26" s="7"/>
    </row>
    <row r="27" spans="2:21" x14ac:dyDescent="0.25">
      <c r="B27">
        <f>C4+C3</f>
        <v>298</v>
      </c>
      <c r="C27">
        <f>C10</f>
        <v>100</v>
      </c>
      <c r="I27" s="7"/>
      <c r="J27" s="6"/>
      <c r="K27" s="7"/>
      <c r="M27">
        <f t="shared" si="5"/>
        <v>80</v>
      </c>
      <c r="N27">
        <f t="shared" si="0"/>
        <v>353</v>
      </c>
      <c r="O27" s="7">
        <f t="shared" si="2"/>
        <v>691.94630872483208</v>
      </c>
      <c r="P27" s="6">
        <f t="shared" si="3"/>
        <v>11.845637583892618</v>
      </c>
      <c r="Q27" s="7">
        <f t="shared" si="4"/>
        <v>118.45637583892618</v>
      </c>
      <c r="U27" s="7"/>
    </row>
    <row r="28" spans="2:21" x14ac:dyDescent="0.25">
      <c r="B28">
        <f>C12</f>
        <v>373</v>
      </c>
      <c r="C28">
        <f>C22</f>
        <v>700</v>
      </c>
      <c r="I28" s="7"/>
      <c r="J28" s="6"/>
      <c r="K28" s="7"/>
      <c r="M28">
        <f t="shared" si="5"/>
        <v>90</v>
      </c>
      <c r="N28">
        <f t="shared" si="0"/>
        <v>363</v>
      </c>
      <c r="O28" s="7">
        <f t="shared" si="2"/>
        <v>810.40268456375827</v>
      </c>
      <c r="P28" s="6">
        <f t="shared" si="3"/>
        <v>12.181208053691275</v>
      </c>
      <c r="Q28" s="7">
        <f t="shared" si="4"/>
        <v>121.81208053691276</v>
      </c>
      <c r="U28" s="7"/>
    </row>
    <row r="29" spans="2:21" x14ac:dyDescent="0.25">
      <c r="I29" s="7"/>
      <c r="J29" s="6"/>
      <c r="M29">
        <f t="shared" si="5"/>
        <v>100</v>
      </c>
      <c r="N29">
        <f t="shared" si="0"/>
        <v>373</v>
      </c>
      <c r="O29" s="7">
        <f t="shared" si="2"/>
        <v>932.214765100671</v>
      </c>
      <c r="P29" s="6">
        <f t="shared" si="3"/>
        <v>12.516778523489933</v>
      </c>
      <c r="Q29" s="7"/>
      <c r="U29" s="7"/>
    </row>
    <row r="30" spans="2:21" x14ac:dyDescent="0.25">
      <c r="O30" s="7"/>
      <c r="P30" s="6"/>
      <c r="Q30" s="7"/>
      <c r="U30" s="7"/>
    </row>
    <row r="31" spans="2:21" x14ac:dyDescent="0.25">
      <c r="O31" s="7"/>
      <c r="P31" s="6"/>
      <c r="Q31" s="7"/>
      <c r="U31" s="7"/>
    </row>
    <row r="32" spans="2:21" x14ac:dyDescent="0.25">
      <c r="O32" s="7"/>
      <c r="P32" s="6"/>
      <c r="Q32" s="7"/>
      <c r="U32" s="7"/>
    </row>
    <row r="33" spans="15:21" x14ac:dyDescent="0.25">
      <c r="O33" s="7"/>
      <c r="P33" s="6"/>
      <c r="Q33" s="7"/>
      <c r="U33" s="7"/>
    </row>
    <row r="34" spans="15:21" x14ac:dyDescent="0.25">
      <c r="O34" s="7"/>
      <c r="P34" s="6"/>
      <c r="Q34" s="7"/>
      <c r="U34" s="7"/>
    </row>
    <row r="35" spans="15:21" x14ac:dyDescent="0.25">
      <c r="O35" s="7"/>
      <c r="P35" s="6"/>
      <c r="Q35" s="7"/>
      <c r="U35" s="7"/>
    </row>
    <row r="36" spans="15:21" x14ac:dyDescent="0.25">
      <c r="O36" s="7"/>
      <c r="P36" s="6"/>
      <c r="Q36" s="7"/>
      <c r="U36" s="7"/>
    </row>
    <row r="37" spans="15:21" x14ac:dyDescent="0.25">
      <c r="O37" s="7"/>
      <c r="P37" s="6"/>
      <c r="Q37" s="7"/>
      <c r="U37" s="7"/>
    </row>
    <row r="38" spans="15:21" x14ac:dyDescent="0.25">
      <c r="O38" s="7"/>
      <c r="P38" s="6"/>
      <c r="Q38" s="7"/>
      <c r="U38" s="7"/>
    </row>
    <row r="39" spans="15:21" x14ac:dyDescent="0.25">
      <c r="O39" s="7"/>
      <c r="P39" s="6"/>
      <c r="Q39" s="7"/>
      <c r="U39" s="7"/>
    </row>
    <row r="40" spans="15:21" x14ac:dyDescent="0.25">
      <c r="U40" s="7"/>
    </row>
    <row r="41" spans="15:21" x14ac:dyDescent="0.25">
      <c r="U41" s="7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D8B3-0400-408D-B094-152994E87EF7}">
  <dimension ref="A1:Y22"/>
  <sheetViews>
    <sheetView workbookViewId="0">
      <selection activeCell="T46" sqref="T46"/>
    </sheetView>
  </sheetViews>
  <sheetFormatPr defaultRowHeight="15" x14ac:dyDescent="0.25"/>
  <sheetData>
    <row r="1" spans="1:25" x14ac:dyDescent="0.25">
      <c r="A1" t="s">
        <v>14</v>
      </c>
      <c r="B1">
        <v>273.14999999999998</v>
      </c>
      <c r="C1" t="s">
        <v>0</v>
      </c>
    </row>
    <row r="2" spans="1:25" x14ac:dyDescent="0.25">
      <c r="H2" s="14" t="s">
        <v>3</v>
      </c>
    </row>
    <row r="3" spans="1:25" x14ac:dyDescent="0.25">
      <c r="C3" t="s">
        <v>0</v>
      </c>
      <c r="H3" t="s">
        <v>40</v>
      </c>
      <c r="L3" t="s">
        <v>1</v>
      </c>
    </row>
    <row r="4" spans="1:25" ht="18" x14ac:dyDescent="0.35">
      <c r="B4" t="s">
        <v>6</v>
      </c>
      <c r="C4" s="8" t="s">
        <v>6</v>
      </c>
      <c r="D4" s="8" t="s">
        <v>21</v>
      </c>
      <c r="E4" s="8" t="s">
        <v>2</v>
      </c>
      <c r="F4" s="8" t="s">
        <v>33</v>
      </c>
      <c r="G4" s="8" t="s">
        <v>34</v>
      </c>
      <c r="H4" s="8" t="s">
        <v>38</v>
      </c>
      <c r="I4" s="8" t="s">
        <v>35</v>
      </c>
      <c r="J4" s="8" t="s">
        <v>36</v>
      </c>
      <c r="L4" s="8" t="s">
        <v>31</v>
      </c>
      <c r="M4" s="8" t="s">
        <v>21</v>
      </c>
      <c r="N4" s="8" t="s">
        <v>32</v>
      </c>
      <c r="O4" s="8" t="s">
        <v>33</v>
      </c>
      <c r="P4" s="8" t="s">
        <v>34</v>
      </c>
      <c r="Q4" s="8" t="s">
        <v>39</v>
      </c>
      <c r="R4" s="8" t="s">
        <v>35</v>
      </c>
      <c r="S4" s="8" t="s">
        <v>36</v>
      </c>
      <c r="U4" s="5" t="s">
        <v>41</v>
      </c>
      <c r="V4" s="5" t="s">
        <v>42</v>
      </c>
    </row>
    <row r="5" spans="1:25" x14ac:dyDescent="0.25">
      <c r="B5" t="s">
        <v>18</v>
      </c>
      <c r="C5" s="8" t="s">
        <v>16</v>
      </c>
      <c r="D5" t="s">
        <v>22</v>
      </c>
      <c r="U5" t="s">
        <v>40</v>
      </c>
      <c r="V5" t="s">
        <v>22</v>
      </c>
    </row>
    <row r="6" spans="1:25" x14ac:dyDescent="0.25">
      <c r="B6">
        <f>C6-B$1</f>
        <v>25</v>
      </c>
      <c r="C6" s="8">
        <v>298.14999999999998</v>
      </c>
      <c r="D6" s="8">
        <v>121.58</v>
      </c>
      <c r="E6" s="8">
        <v>82.8</v>
      </c>
      <c r="F6" s="8" t="s">
        <v>37</v>
      </c>
      <c r="G6" s="8">
        <v>82.8</v>
      </c>
      <c r="H6" s="9">
        <v>-2593.8000000000002</v>
      </c>
      <c r="I6" s="8">
        <v>-2443.1</v>
      </c>
      <c r="J6" s="8">
        <v>428.01</v>
      </c>
      <c r="L6" s="8">
        <v>298.14999999999998</v>
      </c>
      <c r="M6" s="8">
        <v>122.6</v>
      </c>
      <c r="N6" s="8">
        <v>91.39</v>
      </c>
      <c r="O6" s="8" t="s">
        <v>37</v>
      </c>
      <c r="P6" s="8">
        <v>91.39</v>
      </c>
      <c r="Q6" s="9">
        <v>-2589.9</v>
      </c>
      <c r="R6" s="8">
        <v>-2441.8000000000002</v>
      </c>
      <c r="S6" s="8">
        <v>427.77</v>
      </c>
      <c r="U6" s="6">
        <f>Q6-H6</f>
        <v>3.9000000000000909</v>
      </c>
      <c r="V6" s="6">
        <f>M6-D6</f>
        <v>1.019999999999996</v>
      </c>
    </row>
    <row r="7" spans="1:25" x14ac:dyDescent="0.25">
      <c r="B7">
        <f t="shared" ref="B7:B22" si="0">C7-B$1</f>
        <v>26.850000000000023</v>
      </c>
      <c r="C7" s="8">
        <v>300</v>
      </c>
      <c r="D7" s="8">
        <v>122.26</v>
      </c>
      <c r="E7" s="8">
        <v>83.55</v>
      </c>
      <c r="F7" s="8">
        <v>0.75</v>
      </c>
      <c r="G7" s="8">
        <v>82.8</v>
      </c>
      <c r="H7" s="9">
        <v>-2593.8000000000002</v>
      </c>
      <c r="I7" s="8">
        <v>-2442.1999999999998</v>
      </c>
      <c r="J7" s="8">
        <v>425.21</v>
      </c>
      <c r="L7" s="8">
        <v>300</v>
      </c>
      <c r="M7" s="8">
        <v>123.26</v>
      </c>
      <c r="N7" s="8">
        <v>92.15</v>
      </c>
      <c r="O7" s="8">
        <v>0.76</v>
      </c>
      <c r="P7" s="8">
        <v>91.39</v>
      </c>
      <c r="Q7" s="9">
        <v>-2589.9</v>
      </c>
      <c r="R7" s="8">
        <v>-2440.8000000000002</v>
      </c>
      <c r="S7" s="8">
        <v>424.98</v>
      </c>
      <c r="U7" s="6">
        <f t="shared" ref="U7:U22" si="1">Q7-H7</f>
        <v>3.9000000000000909</v>
      </c>
      <c r="V7" s="6">
        <f t="shared" ref="V7:V22" si="2">M7-D7</f>
        <v>1</v>
      </c>
    </row>
    <row r="8" spans="1:25" x14ac:dyDescent="0.25">
      <c r="B8">
        <f t="shared" si="0"/>
        <v>126.85000000000002</v>
      </c>
      <c r="C8" s="8">
        <v>400</v>
      </c>
      <c r="D8" s="8">
        <v>149.25</v>
      </c>
      <c r="E8" s="8">
        <v>122.81</v>
      </c>
      <c r="F8" s="8">
        <v>34.840000000000003</v>
      </c>
      <c r="G8" s="8">
        <v>87.97</v>
      </c>
      <c r="H8" s="9">
        <v>-2594.6999999999998</v>
      </c>
      <c r="I8" s="8">
        <v>-2391.4</v>
      </c>
      <c r="J8" s="8">
        <v>312.27999999999997</v>
      </c>
      <c r="L8" s="8">
        <v>400</v>
      </c>
      <c r="M8" s="8">
        <v>149.43</v>
      </c>
      <c r="N8" s="8">
        <v>131.57</v>
      </c>
      <c r="O8" s="8">
        <v>34.979999999999997</v>
      </c>
      <c r="P8" s="8">
        <v>96.59</v>
      </c>
      <c r="Q8" s="9">
        <v>-2590.6999999999998</v>
      </c>
      <c r="R8" s="8">
        <v>-2391</v>
      </c>
      <c r="S8" s="8">
        <v>312.22000000000003</v>
      </c>
      <c r="U8" s="6">
        <f t="shared" si="1"/>
        <v>4</v>
      </c>
      <c r="V8" s="6">
        <f t="shared" si="2"/>
        <v>0.18000000000000682</v>
      </c>
    </row>
    <row r="9" spans="1:25" x14ac:dyDescent="0.25">
      <c r="B9">
        <f t="shared" si="0"/>
        <v>226.85000000000002</v>
      </c>
      <c r="C9" s="8">
        <v>500</v>
      </c>
      <c r="D9" s="8">
        <v>165.25</v>
      </c>
      <c r="E9" s="8">
        <v>157.97</v>
      </c>
      <c r="F9" s="8">
        <v>59.44</v>
      </c>
      <c r="G9" s="8">
        <v>98.53</v>
      </c>
      <c r="H9" s="9">
        <v>-2594.1</v>
      </c>
      <c r="I9" s="8">
        <v>-2340.6</v>
      </c>
      <c r="J9" s="8">
        <v>244.52</v>
      </c>
      <c r="L9" s="8">
        <v>500</v>
      </c>
      <c r="M9" s="8">
        <v>165.03</v>
      </c>
      <c r="N9" s="8">
        <v>166.71</v>
      </c>
      <c r="O9" s="8">
        <v>59.54</v>
      </c>
      <c r="P9" s="8">
        <v>107.17</v>
      </c>
      <c r="Q9" s="9">
        <v>-2590.1</v>
      </c>
      <c r="R9" s="8">
        <v>-2341.1</v>
      </c>
      <c r="S9" s="8">
        <v>244.56</v>
      </c>
      <c r="U9" s="6">
        <f t="shared" si="1"/>
        <v>4</v>
      </c>
      <c r="V9" s="6">
        <f t="shared" si="2"/>
        <v>-0.21999999999999886</v>
      </c>
    </row>
    <row r="10" spans="1:25" x14ac:dyDescent="0.25">
      <c r="B10">
        <f t="shared" si="0"/>
        <v>326.85000000000002</v>
      </c>
      <c r="C10" s="8">
        <v>600</v>
      </c>
      <c r="D10" s="8">
        <v>175.97</v>
      </c>
      <c r="E10" s="8">
        <v>189.1</v>
      </c>
      <c r="F10" s="8">
        <v>78.02</v>
      </c>
      <c r="G10" s="8">
        <v>111.08</v>
      </c>
      <c r="H10" s="9">
        <v>-2592.6999999999998</v>
      </c>
      <c r="I10" s="8">
        <v>-2290.1</v>
      </c>
      <c r="J10" s="8">
        <v>199.36</v>
      </c>
      <c r="L10" s="8">
        <v>600</v>
      </c>
      <c r="M10" s="8">
        <v>175.54</v>
      </c>
      <c r="N10" s="8">
        <v>197.79</v>
      </c>
      <c r="O10" s="8">
        <v>78.05</v>
      </c>
      <c r="P10" s="8">
        <v>119.74</v>
      </c>
      <c r="Q10" s="9">
        <v>-2588.8000000000002</v>
      </c>
      <c r="R10" s="8">
        <v>-2291.4</v>
      </c>
      <c r="S10" s="8">
        <v>199.48</v>
      </c>
      <c r="U10" s="6">
        <f t="shared" si="1"/>
        <v>3.8999999999996362</v>
      </c>
      <c r="V10" s="6">
        <f t="shared" si="2"/>
        <v>-0.43000000000000682</v>
      </c>
    </row>
    <row r="11" spans="1:25" x14ac:dyDescent="0.25">
      <c r="B11">
        <f t="shared" si="0"/>
        <v>426.85</v>
      </c>
      <c r="C11" s="8">
        <v>700</v>
      </c>
      <c r="D11" s="8">
        <v>183.7</v>
      </c>
      <c r="E11" s="8">
        <v>216.84</v>
      </c>
      <c r="F11" s="8">
        <v>92.59</v>
      </c>
      <c r="G11" s="8">
        <v>124.24</v>
      </c>
      <c r="H11" s="9">
        <v>-2591</v>
      </c>
      <c r="I11" s="8">
        <v>-2239.8000000000002</v>
      </c>
      <c r="J11" s="8">
        <v>167.13</v>
      </c>
      <c r="L11" s="8">
        <v>700</v>
      </c>
      <c r="M11" s="8">
        <v>183.16</v>
      </c>
      <c r="N11" s="8">
        <v>225.45</v>
      </c>
      <c r="O11" s="8">
        <v>92.55</v>
      </c>
      <c r="P11" s="8">
        <v>132.9</v>
      </c>
      <c r="Q11" s="9">
        <v>-2587.1999999999998</v>
      </c>
      <c r="R11" s="8">
        <v>-2241.9</v>
      </c>
      <c r="S11" s="8">
        <v>167.29</v>
      </c>
      <c r="U11" s="6">
        <f t="shared" si="1"/>
        <v>3.8000000000001819</v>
      </c>
      <c r="V11" s="6">
        <f t="shared" si="2"/>
        <v>-0.53999999999999204</v>
      </c>
    </row>
    <row r="12" spans="1:25" x14ac:dyDescent="0.25">
      <c r="B12">
        <f t="shared" si="0"/>
        <v>526.85</v>
      </c>
      <c r="C12" s="8">
        <v>800</v>
      </c>
      <c r="D12" s="8">
        <v>189.56</v>
      </c>
      <c r="E12" s="8">
        <v>241.77</v>
      </c>
      <c r="F12" s="8">
        <v>104.36</v>
      </c>
      <c r="G12" s="8">
        <v>137.4</v>
      </c>
      <c r="H12" s="9">
        <v>-2589.1999999999998</v>
      </c>
      <c r="I12" s="8">
        <v>-2189.6999999999998</v>
      </c>
      <c r="J12" s="8">
        <v>142.97</v>
      </c>
      <c r="L12" s="8">
        <v>800</v>
      </c>
      <c r="M12" s="8">
        <v>188.94</v>
      </c>
      <c r="N12" s="8">
        <v>250.3</v>
      </c>
      <c r="O12" s="8">
        <v>104.25</v>
      </c>
      <c r="P12" s="8">
        <v>146.05000000000001</v>
      </c>
      <c r="Q12" s="9">
        <v>-2585.4</v>
      </c>
      <c r="R12" s="8">
        <v>-2192.6999999999998</v>
      </c>
      <c r="S12" s="8">
        <v>143.16999999999999</v>
      </c>
      <c r="U12" s="6">
        <f t="shared" si="1"/>
        <v>3.7999999999997272</v>
      </c>
      <c r="V12" s="6">
        <f t="shared" si="2"/>
        <v>-0.62000000000000455</v>
      </c>
    </row>
    <row r="13" spans="1:25" x14ac:dyDescent="0.25">
      <c r="B13">
        <f t="shared" si="0"/>
        <v>626.85</v>
      </c>
      <c r="C13" s="8">
        <v>900</v>
      </c>
      <c r="D13" s="8">
        <v>194.15</v>
      </c>
      <c r="E13" s="8">
        <v>264.37</v>
      </c>
      <c r="F13" s="8">
        <v>114.09</v>
      </c>
      <c r="G13" s="8">
        <v>150.27000000000001</v>
      </c>
      <c r="H13" s="9">
        <v>-2587.3000000000002</v>
      </c>
      <c r="I13" s="8">
        <v>-2139.9</v>
      </c>
      <c r="J13" s="8">
        <v>124.19</v>
      </c>
      <c r="L13" s="8">
        <v>900</v>
      </c>
      <c r="M13" s="8">
        <v>193.49</v>
      </c>
      <c r="N13" s="8">
        <v>272.83</v>
      </c>
      <c r="O13" s="8">
        <v>113.92</v>
      </c>
      <c r="P13" s="8">
        <v>158.9</v>
      </c>
      <c r="Q13" s="9">
        <v>-2583.6</v>
      </c>
      <c r="R13" s="8">
        <v>-2143.8000000000002</v>
      </c>
      <c r="S13" s="8">
        <v>124.42</v>
      </c>
      <c r="U13" s="6">
        <f t="shared" si="1"/>
        <v>3.7000000000002728</v>
      </c>
      <c r="V13" s="6">
        <f t="shared" si="2"/>
        <v>-0.65999999999999659</v>
      </c>
      <c r="X13" s="6"/>
      <c r="Y13" s="15"/>
    </row>
    <row r="14" spans="1:25" x14ac:dyDescent="0.25">
      <c r="B14" s="10">
        <f t="shared" si="0"/>
        <v>726.85</v>
      </c>
      <c r="C14" s="11">
        <v>1000</v>
      </c>
      <c r="D14" s="11">
        <v>197.84</v>
      </c>
      <c r="E14" s="11">
        <v>285.02</v>
      </c>
      <c r="F14" s="11">
        <v>122.29</v>
      </c>
      <c r="G14" s="11">
        <v>162.72999999999999</v>
      </c>
      <c r="H14" s="12">
        <v>-2606.8000000000002</v>
      </c>
      <c r="I14" s="11">
        <v>-2088.8000000000002</v>
      </c>
      <c r="J14" s="11">
        <v>109.11</v>
      </c>
      <c r="K14" s="10"/>
      <c r="L14" s="11">
        <v>1000</v>
      </c>
      <c r="M14" s="11">
        <v>197.16</v>
      </c>
      <c r="N14" s="11">
        <v>293.41000000000003</v>
      </c>
      <c r="O14" s="11">
        <v>122.07</v>
      </c>
      <c r="P14" s="11">
        <v>171.34</v>
      </c>
      <c r="Q14" s="12">
        <v>-2603.1</v>
      </c>
      <c r="R14" s="11">
        <v>-2093.5</v>
      </c>
      <c r="S14" s="11">
        <v>109.35</v>
      </c>
      <c r="T14" s="10"/>
      <c r="U14" s="13">
        <f t="shared" si="1"/>
        <v>3.7000000000002728</v>
      </c>
      <c r="V14" s="6">
        <f t="shared" si="2"/>
        <v>-0.68000000000000682</v>
      </c>
    </row>
    <row r="15" spans="1:25" x14ac:dyDescent="0.25">
      <c r="B15" s="10">
        <f t="shared" si="0"/>
        <v>826.85</v>
      </c>
      <c r="C15" s="11">
        <v>1100</v>
      </c>
      <c r="D15" s="11">
        <v>200.85</v>
      </c>
      <c r="E15" s="11">
        <v>304.02</v>
      </c>
      <c r="F15" s="11">
        <v>129.30000000000001</v>
      </c>
      <c r="G15" s="11">
        <v>174.72</v>
      </c>
      <c r="H15" s="12">
        <v>-2604.6</v>
      </c>
      <c r="I15" s="11">
        <v>-2037.1</v>
      </c>
      <c r="J15" s="11">
        <v>96.73</v>
      </c>
      <c r="K15" s="10"/>
      <c r="L15" s="11">
        <v>1100</v>
      </c>
      <c r="M15" s="11">
        <v>200.16</v>
      </c>
      <c r="N15" s="11">
        <v>312.35000000000002</v>
      </c>
      <c r="O15" s="11">
        <v>129.04</v>
      </c>
      <c r="P15" s="11">
        <v>183.31</v>
      </c>
      <c r="Q15" s="12">
        <v>-2601</v>
      </c>
      <c r="R15" s="11">
        <v>-2042.6</v>
      </c>
      <c r="S15" s="11">
        <v>96.99</v>
      </c>
      <c r="T15" s="10"/>
      <c r="U15" s="13">
        <f t="shared" si="1"/>
        <v>3.5999999999999091</v>
      </c>
      <c r="V15" s="6">
        <f t="shared" si="2"/>
        <v>-0.68999999999999773</v>
      </c>
    </row>
    <row r="16" spans="1:25" x14ac:dyDescent="0.25">
      <c r="B16" s="10">
        <f t="shared" si="0"/>
        <v>926.85</v>
      </c>
      <c r="C16" s="11">
        <v>1200</v>
      </c>
      <c r="D16" s="11">
        <v>203.35</v>
      </c>
      <c r="E16" s="11">
        <v>321.61</v>
      </c>
      <c r="F16" s="11">
        <v>135.37</v>
      </c>
      <c r="G16" s="11">
        <v>186.24</v>
      </c>
      <c r="H16" s="12">
        <v>-2602.3000000000002</v>
      </c>
      <c r="I16" s="11">
        <v>-1985.6</v>
      </c>
      <c r="J16" s="11">
        <v>86.43</v>
      </c>
      <c r="K16" s="10"/>
      <c r="L16" s="11">
        <v>1200</v>
      </c>
      <c r="M16" s="11">
        <v>202.67</v>
      </c>
      <c r="N16" s="11">
        <v>329.88</v>
      </c>
      <c r="O16" s="11">
        <v>135.07</v>
      </c>
      <c r="P16" s="11">
        <v>194.8</v>
      </c>
      <c r="Q16" s="12">
        <v>-2598.8000000000002</v>
      </c>
      <c r="R16" s="11">
        <v>-1992</v>
      </c>
      <c r="S16" s="11">
        <v>86.71</v>
      </c>
      <c r="T16" s="10"/>
      <c r="U16" s="13">
        <f t="shared" si="1"/>
        <v>3.5</v>
      </c>
      <c r="V16" s="6">
        <f t="shared" si="2"/>
        <v>-0.68000000000000682</v>
      </c>
    </row>
    <row r="17" spans="2:22" x14ac:dyDescent="0.25">
      <c r="B17" s="10">
        <f t="shared" si="0"/>
        <v>1026.8499999999999</v>
      </c>
      <c r="C17" s="11">
        <v>1300</v>
      </c>
      <c r="D17" s="11">
        <v>205.44</v>
      </c>
      <c r="E17" s="11">
        <v>337.97</v>
      </c>
      <c r="F17" s="11">
        <v>140.68</v>
      </c>
      <c r="G17" s="11">
        <v>197.29</v>
      </c>
      <c r="H17" s="12">
        <v>-2599.9</v>
      </c>
      <c r="I17" s="11">
        <v>-1934.2</v>
      </c>
      <c r="J17" s="11">
        <v>77.72</v>
      </c>
      <c r="K17" s="10"/>
      <c r="L17" s="11">
        <v>1300</v>
      </c>
      <c r="M17" s="11">
        <v>204.77</v>
      </c>
      <c r="N17" s="11">
        <v>346.18</v>
      </c>
      <c r="O17" s="11">
        <v>140.36000000000001</v>
      </c>
      <c r="P17" s="11">
        <v>205.83</v>
      </c>
      <c r="Q17" s="12">
        <v>-2596.4</v>
      </c>
      <c r="R17" s="11">
        <v>-1941.4</v>
      </c>
      <c r="S17" s="11">
        <v>78.010000000000005</v>
      </c>
      <c r="T17" s="10"/>
      <c r="U17" s="13">
        <f t="shared" si="1"/>
        <v>3.5</v>
      </c>
      <c r="V17" s="6">
        <f t="shared" si="2"/>
        <v>-0.66999999999998749</v>
      </c>
    </row>
    <row r="18" spans="2:22" x14ac:dyDescent="0.25">
      <c r="B18" s="10">
        <f t="shared" si="0"/>
        <v>1126.8499999999999</v>
      </c>
      <c r="C18" s="11">
        <v>1400</v>
      </c>
      <c r="D18" s="11">
        <v>207.2</v>
      </c>
      <c r="E18" s="11">
        <v>353.26</v>
      </c>
      <c r="F18" s="11">
        <v>145.37</v>
      </c>
      <c r="G18" s="11">
        <v>207.89</v>
      </c>
      <c r="H18" s="12">
        <v>-2597.5</v>
      </c>
      <c r="I18" s="11">
        <v>-1883.2</v>
      </c>
      <c r="J18" s="11">
        <v>70.260000000000005</v>
      </c>
      <c r="K18" s="10"/>
      <c r="L18" s="11">
        <v>1400</v>
      </c>
      <c r="M18" s="11">
        <v>206.56</v>
      </c>
      <c r="N18" s="11">
        <v>361.43</v>
      </c>
      <c r="O18" s="11">
        <v>145.02000000000001</v>
      </c>
      <c r="P18" s="11">
        <v>216.4</v>
      </c>
      <c r="Q18" s="12">
        <v>-2594.1</v>
      </c>
      <c r="R18" s="11">
        <v>-1891.2</v>
      </c>
      <c r="S18" s="11">
        <v>70.56</v>
      </c>
      <c r="T18" s="10"/>
      <c r="U18" s="13">
        <f t="shared" si="1"/>
        <v>3.4000000000000909</v>
      </c>
      <c r="V18" s="6">
        <f t="shared" si="2"/>
        <v>-0.63999999999998636</v>
      </c>
    </row>
    <row r="19" spans="2:22" x14ac:dyDescent="0.25">
      <c r="B19" s="10">
        <f t="shared" si="0"/>
        <v>1226.8499999999999</v>
      </c>
      <c r="C19" s="11">
        <v>1500</v>
      </c>
      <c r="D19" s="11">
        <v>208.7</v>
      </c>
      <c r="E19" s="11">
        <v>367.61</v>
      </c>
      <c r="F19" s="11">
        <v>149.54</v>
      </c>
      <c r="G19" s="11">
        <v>218.06</v>
      </c>
      <c r="H19" s="12">
        <v>-2595</v>
      </c>
      <c r="I19" s="11">
        <v>-1832.2</v>
      </c>
      <c r="J19" s="11">
        <v>63.8</v>
      </c>
      <c r="K19" s="10"/>
      <c r="L19" s="11">
        <v>1500</v>
      </c>
      <c r="M19" s="11">
        <v>208.08</v>
      </c>
      <c r="N19" s="11">
        <v>375.73</v>
      </c>
      <c r="O19" s="11">
        <v>149.18</v>
      </c>
      <c r="P19" s="11">
        <v>226.55</v>
      </c>
      <c r="Q19" s="12">
        <v>-2591.6</v>
      </c>
      <c r="R19" s="11">
        <v>-1841.1</v>
      </c>
      <c r="S19" s="11">
        <v>64.11</v>
      </c>
      <c r="T19" s="10"/>
      <c r="U19" s="13">
        <f t="shared" si="1"/>
        <v>3.4000000000000909</v>
      </c>
      <c r="V19" s="6">
        <f t="shared" si="2"/>
        <v>-0.61999999999997613</v>
      </c>
    </row>
    <row r="20" spans="2:22" x14ac:dyDescent="0.25">
      <c r="B20" s="10">
        <f t="shared" si="0"/>
        <v>1326.85</v>
      </c>
      <c r="C20" s="11">
        <v>1600</v>
      </c>
      <c r="D20" s="11">
        <v>209.97</v>
      </c>
      <c r="E20" s="11">
        <v>381.12</v>
      </c>
      <c r="F20" s="11">
        <v>153.28</v>
      </c>
      <c r="G20" s="11">
        <v>227.84</v>
      </c>
      <c r="H20" s="12">
        <v>-2592.5</v>
      </c>
      <c r="I20" s="11">
        <v>-1781.5</v>
      </c>
      <c r="J20" s="11">
        <v>58.16</v>
      </c>
      <c r="K20" s="10"/>
      <c r="L20" s="11">
        <v>1600</v>
      </c>
      <c r="M20" s="11">
        <v>209.38</v>
      </c>
      <c r="N20" s="11">
        <v>389.2</v>
      </c>
      <c r="O20" s="11">
        <v>152.9</v>
      </c>
      <c r="P20" s="11">
        <v>236.3</v>
      </c>
      <c r="Q20" s="12">
        <v>-2589.1999999999998</v>
      </c>
      <c r="R20" s="11">
        <v>-1791.1</v>
      </c>
      <c r="S20" s="11">
        <v>58.47</v>
      </c>
      <c r="T20" s="10"/>
      <c r="U20" s="13">
        <f t="shared" si="1"/>
        <v>3.3000000000001819</v>
      </c>
      <c r="V20" s="6">
        <f t="shared" si="2"/>
        <v>-0.59000000000000341</v>
      </c>
    </row>
    <row r="21" spans="2:22" x14ac:dyDescent="0.25">
      <c r="B21" s="10">
        <f t="shared" si="0"/>
        <v>1426.85</v>
      </c>
      <c r="C21" s="11">
        <v>1700</v>
      </c>
      <c r="D21" s="11">
        <v>211.06</v>
      </c>
      <c r="E21" s="11">
        <v>393.88</v>
      </c>
      <c r="F21" s="11">
        <v>156.65</v>
      </c>
      <c r="G21" s="11">
        <v>237.23</v>
      </c>
      <c r="H21" s="12">
        <v>-2640.1</v>
      </c>
      <c r="I21" s="11">
        <v>-1730.4</v>
      </c>
      <c r="J21" s="11">
        <v>53.17</v>
      </c>
      <c r="K21" s="10"/>
      <c r="L21" s="11">
        <v>1700</v>
      </c>
      <c r="M21" s="11">
        <v>210.5</v>
      </c>
      <c r="N21" s="11">
        <v>401.93</v>
      </c>
      <c r="O21" s="11">
        <v>156.26</v>
      </c>
      <c r="P21" s="11">
        <v>245.67</v>
      </c>
      <c r="Q21" s="12">
        <v>-2636.8</v>
      </c>
      <c r="R21" s="11">
        <v>-1740.8</v>
      </c>
      <c r="S21" s="11">
        <v>53.49</v>
      </c>
      <c r="T21" s="10"/>
      <c r="U21" s="13">
        <f t="shared" si="1"/>
        <v>3.2999999999997272</v>
      </c>
      <c r="V21" s="6">
        <f t="shared" si="2"/>
        <v>-0.56000000000000227</v>
      </c>
    </row>
    <row r="22" spans="2:22" x14ac:dyDescent="0.25">
      <c r="B22" s="10">
        <f t="shared" si="0"/>
        <v>1526.85</v>
      </c>
      <c r="C22" s="11">
        <v>1800</v>
      </c>
      <c r="D22" s="11">
        <v>211.99</v>
      </c>
      <c r="E22" s="11">
        <v>405.97</v>
      </c>
      <c r="F22" s="11">
        <v>159.69999999999999</v>
      </c>
      <c r="G22" s="11">
        <v>246.27</v>
      </c>
      <c r="H22" s="12">
        <v>-2637.3</v>
      </c>
      <c r="I22" s="11">
        <v>-1677</v>
      </c>
      <c r="J22" s="11">
        <v>48.66</v>
      </c>
      <c r="K22" s="10"/>
      <c r="L22" s="11">
        <v>1800</v>
      </c>
      <c r="M22" s="11">
        <v>211.46</v>
      </c>
      <c r="N22" s="11">
        <v>413.99</v>
      </c>
      <c r="O22" s="11">
        <v>159.30000000000001</v>
      </c>
      <c r="P22" s="11">
        <v>254.69</v>
      </c>
      <c r="Q22" s="12">
        <v>-2634.1</v>
      </c>
      <c r="R22" s="11">
        <v>-1688.2</v>
      </c>
      <c r="S22" s="11">
        <v>48.99</v>
      </c>
      <c r="T22" s="10"/>
      <c r="U22" s="13">
        <f t="shared" si="1"/>
        <v>3.2000000000002728</v>
      </c>
      <c r="V22" s="6">
        <f t="shared" si="2"/>
        <v>-0.53000000000000114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diference derivace</vt:lpstr>
      <vt:lpstr>kyanit andalusit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Josef</cp:lastModifiedBy>
  <dcterms:created xsi:type="dcterms:W3CDTF">2023-04-18T06:44:50Z</dcterms:created>
  <dcterms:modified xsi:type="dcterms:W3CDTF">2023-04-24T06:28:07Z</dcterms:modified>
</cp:coreProperties>
</file>