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E:\Documents\Fakulta\výuka\Ložisková hydrogeologie\LHG 2023\"/>
    </mc:Choice>
  </mc:AlternateContent>
  <xr:revisionPtr revIDLastSave="0" documentId="13_ncr:1_{4C0961C8-BF19-489D-8A23-2DBD1A704F9D}" xr6:coauthVersionLast="47" xr6:coauthVersionMax="47" xr10:uidLastSave="{00000000-0000-0000-0000-000000000000}"/>
  <bookViews>
    <workbookView xWindow="-98" yWindow="-98" windowWidth="28996" windowHeight="15945" activeTab="2" xr2:uid="{00000000-000D-0000-FFFF-FFFF00000000}"/>
  </bookViews>
  <sheets>
    <sheet name="pritok do sachty" sheetId="3" r:id="rId1"/>
    <sheet name="pritok do stoly" sheetId="1" r:id="rId2"/>
    <sheet name="Pritok do důlni jamy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3" l="1"/>
  <c r="C11" i="3" s="1"/>
  <c r="C12" i="3" s="1"/>
  <c r="C8" i="3"/>
  <c r="C5" i="1"/>
  <c r="C6" i="1" s="1"/>
  <c r="C7" i="1" s="1"/>
  <c r="C9" i="1" s="1"/>
  <c r="E21" i="2"/>
  <c r="C31" i="2"/>
  <c r="C28" i="2"/>
  <c r="C32" i="2" s="1"/>
  <c r="E32" i="2" l="1"/>
  <c r="E31" i="2"/>
  <c r="E22" i="2"/>
  <c r="E25" i="2"/>
  <c r="E24" i="2"/>
  <c r="E23" i="2"/>
  <c r="E26" i="2" l="1"/>
  <c r="E29" i="2" s="1"/>
  <c r="C33" i="2"/>
  <c r="C34" i="2" s="1"/>
</calcChain>
</file>

<file path=xl/sharedStrings.xml><?xml version="1.0" encoding="utf-8"?>
<sst xmlns="http://schemas.openxmlformats.org/spreadsheetml/2006/main" count="73" uniqueCount="44">
  <si>
    <t>k</t>
  </si>
  <si>
    <t>m/s</t>
  </si>
  <si>
    <t>h</t>
  </si>
  <si>
    <t>m</t>
  </si>
  <si>
    <t>m3/s</t>
  </si>
  <si>
    <t>l/s</t>
  </si>
  <si>
    <t>Q</t>
  </si>
  <si>
    <t>m2</t>
  </si>
  <si>
    <t>l/s/m</t>
  </si>
  <si>
    <t>m3/s/m</t>
  </si>
  <si>
    <t>W</t>
  </si>
  <si>
    <t>rp</t>
  </si>
  <si>
    <t>Q1</t>
  </si>
  <si>
    <t>hp</t>
  </si>
  <si>
    <t>d</t>
  </si>
  <si>
    <t>ro</t>
  </si>
  <si>
    <t>Q2</t>
  </si>
  <si>
    <t>celkem</t>
  </si>
  <si>
    <t>H2</t>
  </si>
  <si>
    <t>H1</t>
  </si>
  <si>
    <t>r1</t>
  </si>
  <si>
    <t>r2</t>
  </si>
  <si>
    <t>r'</t>
  </si>
  <si>
    <t>r1'</t>
  </si>
  <si>
    <t>m ===&gt;&gt;&gt;&gt; ho</t>
  </si>
  <si>
    <t>kh1</t>
  </si>
  <si>
    <t>kh2</t>
  </si>
  <si>
    <t>kv2</t>
  </si>
  <si>
    <t>ho</t>
  </si>
  <si>
    <t>délka štoly</t>
  </si>
  <si>
    <t>Su K, Zhou Y, Wu H, Shi C, Zhou L. An Analytical Method for Groundwater Inflow into a Drained Circular Tunnel. Ground Water. 2017 Sep;55(5):712-721. doi: 10.1111/gwat.12513. Epub 2017 Mar 22. PMID: 28329431.</t>
  </si>
  <si>
    <t>Marinelli, Fred, and Niccoli, W.L., 2000, Simple analytical equations for estimating ground water inflow to a mine pit: Groundwater, v. 38, no. 2, p. 311-314.</t>
  </si>
  <si>
    <t>Marinelli a Nicolli (2000)</t>
  </si>
  <si>
    <t>Goodman et al. (1965)</t>
  </si>
  <si>
    <t>Dupuitova rovnice</t>
  </si>
  <si>
    <t>r2=3000*(dH)odm(k)</t>
  </si>
  <si>
    <t>Sichardtova rovnice</t>
  </si>
  <si>
    <t>hydraulická vodivost</t>
  </si>
  <si>
    <t>strana čtvercového půdorysu šachty</t>
  </si>
  <si>
    <t>převod nap oloměr kruhového půdorysu</t>
  </si>
  <si>
    <t>poloměr deprese</t>
  </si>
  <si>
    <t>přítok do šachty</t>
  </si>
  <si>
    <t>snížení na hladinu</t>
  </si>
  <si>
    <t>původní výška vodního sloupce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</si>
</sst>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00"/>
    <numFmt numFmtId="166" formatCode="0.0"/>
    <numFmt numFmtId="167" formatCode="0.0000000"/>
    <numFmt numFmtId="168" formatCode="0.0000"/>
  </numFmts>
  <fonts count="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11" fontId="0" fillId="0" borderId="0" xfId="0" applyNumberFormat="1"/>
    <xf numFmtId="165" fontId="0" fillId="0" borderId="0" xfId="0" applyNumberFormat="1"/>
    <xf numFmtId="166" fontId="0" fillId="0" borderId="0" xfId="0" applyNumberFormat="1"/>
    <xf numFmtId="164" fontId="1" fillId="0" borderId="0" xfId="0" applyNumberFormat="1" applyFont="1"/>
    <xf numFmtId="0" fontId="1" fillId="0" borderId="0" xfId="0" applyFont="1"/>
    <xf numFmtId="2" fontId="0" fillId="0" borderId="0" xfId="0" applyNumberFormat="1"/>
    <xf numFmtId="167" fontId="0" fillId="0" borderId="0" xfId="0" applyNumberFormat="1"/>
    <xf numFmtId="11" fontId="1" fillId="0" borderId="0" xfId="0" applyNumberFormat="1" applyFont="1"/>
    <xf numFmtId="9" fontId="0" fillId="0" borderId="0" xfId="0" applyNumberFormat="1"/>
    <xf numFmtId="0" fontId="0" fillId="2" borderId="0" xfId="0" applyFill="1"/>
    <xf numFmtId="0" fontId="1" fillId="3" borderId="0" xfId="0" applyFont="1" applyFill="1"/>
    <xf numFmtId="2" fontId="1" fillId="0" borderId="0" xfId="0" applyNumberFormat="1" applyFont="1"/>
    <xf numFmtId="0" fontId="2" fillId="0" borderId="0" xfId="0" applyFont="1"/>
    <xf numFmtId="0" fontId="1" fillId="4" borderId="2" xfId="0" applyFont="1" applyFill="1" applyBorder="1"/>
    <xf numFmtId="2" fontId="1" fillId="4" borderId="3" xfId="0" applyNumberFormat="1" applyFont="1" applyFill="1" applyBorder="1"/>
    <xf numFmtId="0" fontId="0" fillId="0" borderId="0" xfId="0" applyAlignment="1">
      <alignment horizontal="left"/>
    </xf>
    <xf numFmtId="0" fontId="0" fillId="4" borderId="0" xfId="0" applyFill="1" applyAlignment="1">
      <alignment horizontal="left"/>
    </xf>
    <xf numFmtId="11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0" fontId="1" fillId="2" borderId="1" xfId="0" applyFont="1" applyFill="1" applyBorder="1" applyAlignment="1">
      <alignment horizontal="left"/>
    </xf>
    <xf numFmtId="2" fontId="1" fillId="3" borderId="0" xfId="0" applyNumberFormat="1" applyFont="1" applyFill="1"/>
    <xf numFmtId="168" fontId="1" fillId="0" borderId="0" xfId="0" applyNumberFormat="1" applyFo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637761</xdr:colOff>
      <xdr:row>1</xdr:row>
      <xdr:rowOff>12578</xdr:rowOff>
    </xdr:from>
    <xdr:to>
      <xdr:col>6</xdr:col>
      <xdr:colOff>482985</xdr:colOff>
      <xdr:row>4</xdr:row>
      <xdr:rowOff>179128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DE0CA5C-C862-1D5D-9C26-27A189E2E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9848" y="194795"/>
          <a:ext cx="1783355" cy="7132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735438</xdr:colOff>
      <xdr:row>0</xdr:row>
      <xdr:rowOff>46697</xdr:rowOff>
    </xdr:from>
    <xdr:to>
      <xdr:col>15</xdr:col>
      <xdr:colOff>633726</xdr:colOff>
      <xdr:row>17</xdr:row>
      <xdr:rowOff>95041</xdr:rowOff>
    </xdr:to>
    <xdr:grpSp>
      <xdr:nvGrpSpPr>
        <xdr:cNvPr id="6" name="Skupina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5224612" y="46697"/>
          <a:ext cx="6702451" cy="3141899"/>
          <a:chOff x="5058103" y="45983"/>
          <a:chExt cx="6351155" cy="3096344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51" r="1100"/>
          <a:stretch/>
        </xdr:blipFill>
        <xdr:spPr>
          <a:xfrm>
            <a:off x="5058103" y="45983"/>
            <a:ext cx="6351155" cy="3096344"/>
          </a:xfrm>
          <a:prstGeom prst="rect">
            <a:avLst/>
          </a:prstGeom>
        </xdr:spPr>
      </xdr:pic>
      <xdr:sp macro="" textlink="">
        <xdr:nvSpPr>
          <xdr:cNvPr id="4" name="Obdélník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6608379" y="532086"/>
            <a:ext cx="1057604" cy="361293"/>
          </a:xfrm>
          <a:prstGeom prst="rect">
            <a:avLst/>
          </a:prstGeom>
          <a:noFill/>
          <a:ln w="285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cs-CZ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80963</xdr:rowOff>
    </xdr:from>
    <xdr:to>
      <xdr:col>5</xdr:col>
      <xdr:colOff>419100</xdr:colOff>
      <xdr:row>17</xdr:row>
      <xdr:rowOff>80963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278" t="27944" r="54131" b="36924"/>
        <a:stretch/>
      </xdr:blipFill>
      <xdr:spPr>
        <a:xfrm>
          <a:off x="0" y="80963"/>
          <a:ext cx="5286375" cy="3076575"/>
        </a:xfrm>
        <a:prstGeom prst="rect">
          <a:avLst/>
        </a:prstGeom>
      </xdr:spPr>
    </xdr:pic>
    <xdr:clientData/>
  </xdr:twoCellAnchor>
  <xdr:twoCellAnchor>
    <xdr:from>
      <xdr:col>3</xdr:col>
      <xdr:colOff>78685</xdr:colOff>
      <xdr:row>20</xdr:row>
      <xdr:rowOff>157369</xdr:rowOff>
    </xdr:from>
    <xdr:to>
      <xdr:col>4</xdr:col>
      <xdr:colOff>567359</xdr:colOff>
      <xdr:row>28</xdr:row>
      <xdr:rowOff>4140</xdr:rowOff>
    </xdr:to>
    <xdr:cxnSp macro="">
      <xdr:nvCxnSpPr>
        <xdr:cNvPr id="3" name="Přímá spojnice se šipkou 2">
          <a:extLst>
            <a:ext uri="{FF2B5EF4-FFF2-40B4-BE49-F238E27FC236}">
              <a16:creationId xmlns:a16="http://schemas.microsoft.com/office/drawing/2014/main" id="{46C26C96-A51E-893D-4FAD-3045E18C27F8}"/>
            </a:ext>
          </a:extLst>
        </xdr:cNvPr>
        <xdr:cNvCxnSpPr/>
      </xdr:nvCxnSpPr>
      <xdr:spPr>
        <a:xfrm flipH="1" flipV="1">
          <a:off x="3275772" y="3255065"/>
          <a:ext cx="1358348" cy="1308652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823291</xdr:colOff>
      <xdr:row>29</xdr:row>
      <xdr:rowOff>67710</xdr:rowOff>
    </xdr:from>
    <xdr:to>
      <xdr:col>4</xdr:col>
      <xdr:colOff>433388</xdr:colOff>
      <xdr:row>29</xdr:row>
      <xdr:rowOff>76200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id="{DCE602BD-6153-D11D-8AE5-FB6206240F9B}"/>
            </a:ext>
          </a:extLst>
        </xdr:cNvPr>
        <xdr:cNvCxnSpPr/>
      </xdr:nvCxnSpPr>
      <xdr:spPr>
        <a:xfrm>
          <a:off x="3104529" y="4782585"/>
          <a:ext cx="1396034" cy="849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742950</xdr:colOff>
      <xdr:row>21</xdr:row>
      <xdr:rowOff>28575</xdr:rowOff>
    </xdr:from>
    <xdr:to>
      <xdr:col>2</xdr:col>
      <xdr:colOff>742950</xdr:colOff>
      <xdr:row>27</xdr:row>
      <xdr:rowOff>133350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51D51381-9AA1-4CF3-B287-79B8C4D6960C}"/>
            </a:ext>
          </a:extLst>
        </xdr:cNvPr>
        <xdr:cNvCxnSpPr/>
      </xdr:nvCxnSpPr>
      <xdr:spPr>
        <a:xfrm>
          <a:off x="3024188" y="3286125"/>
          <a:ext cx="0" cy="1190625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430815</xdr:colOff>
      <xdr:row>18</xdr:row>
      <xdr:rowOff>83768</xdr:rowOff>
    </xdr:from>
    <xdr:to>
      <xdr:col>10</xdr:col>
      <xdr:colOff>428625</xdr:colOff>
      <xdr:row>30</xdr:row>
      <xdr:rowOff>42863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9594E1E-2359-A8BF-AC0F-6DF2FAF12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69628" y="3341318"/>
          <a:ext cx="2926747" cy="2140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1"/>
  <sheetViews>
    <sheetView zoomScale="115" zoomScaleNormal="115" workbookViewId="0">
      <selection activeCell="A4" sqref="A4"/>
    </sheetView>
  </sheetViews>
  <sheetFormatPr defaultRowHeight="14.25" x14ac:dyDescent="0.45"/>
  <cols>
    <col min="1" max="1" width="33.59765625" bestFit="1" customWidth="1"/>
  </cols>
  <sheetData>
    <row r="1" spans="1:6" x14ac:dyDescent="0.45">
      <c r="A1" s="10" t="s">
        <v>34</v>
      </c>
      <c r="B1" s="10"/>
    </row>
    <row r="4" spans="1:6" x14ac:dyDescent="0.45">
      <c r="A4" t="s">
        <v>37</v>
      </c>
      <c r="B4" t="s">
        <v>0</v>
      </c>
      <c r="C4" s="1">
        <v>9.9999999999999995E-8</v>
      </c>
      <c r="D4" t="s">
        <v>1</v>
      </c>
    </row>
    <row r="5" spans="1:6" x14ac:dyDescent="0.45">
      <c r="A5" t="s">
        <v>42</v>
      </c>
      <c r="B5" t="s">
        <v>19</v>
      </c>
      <c r="C5">
        <v>50</v>
      </c>
      <c r="D5" t="s">
        <v>3</v>
      </c>
    </row>
    <row r="6" spans="1:6" x14ac:dyDescent="0.45">
      <c r="A6" t="s">
        <v>43</v>
      </c>
      <c r="B6" t="s">
        <v>18</v>
      </c>
      <c r="C6">
        <v>100</v>
      </c>
      <c r="D6" t="s">
        <v>3</v>
      </c>
    </row>
    <row r="7" spans="1:6" x14ac:dyDescent="0.45">
      <c r="A7" t="s">
        <v>38</v>
      </c>
      <c r="B7" t="s">
        <v>20</v>
      </c>
      <c r="C7">
        <v>5</v>
      </c>
      <c r="D7" t="s">
        <v>3</v>
      </c>
    </row>
    <row r="8" spans="1:6" x14ac:dyDescent="0.45">
      <c r="A8" t="s">
        <v>39</v>
      </c>
      <c r="B8" t="s">
        <v>23</v>
      </c>
      <c r="C8">
        <f>C7/SQRT(PI())</f>
        <v>2.8209479177387817</v>
      </c>
      <c r="D8" t="s">
        <v>3</v>
      </c>
      <c r="F8" t="s">
        <v>36</v>
      </c>
    </row>
    <row r="9" spans="1:6" x14ac:dyDescent="0.45">
      <c r="A9" t="s">
        <v>40</v>
      </c>
      <c r="B9" t="s">
        <v>21</v>
      </c>
      <c r="C9" s="6">
        <f>3000*(C6-C5)*SQRT(C4)</f>
        <v>47.434164902525694</v>
      </c>
      <c r="D9" t="s">
        <v>3</v>
      </c>
      <c r="F9" t="s">
        <v>35</v>
      </c>
    </row>
    <row r="11" spans="1:6" x14ac:dyDescent="0.45">
      <c r="A11" t="s">
        <v>41</v>
      </c>
      <c r="B11" t="s">
        <v>6</v>
      </c>
      <c r="C11" s="1">
        <f>2*PI()*C4*(C6^2-C5^2)/LN(C9/C8)</f>
        <v>1.6697159913515167E-3</v>
      </c>
      <c r="D11" t="s">
        <v>4</v>
      </c>
    </row>
    <row r="12" spans="1:6" x14ac:dyDescent="0.45">
      <c r="C12" s="3">
        <f>C11*1000</f>
        <v>1.6697159913515167</v>
      </c>
      <c r="D12" t="s">
        <v>5</v>
      </c>
    </row>
    <row r="13" spans="1:6" x14ac:dyDescent="0.45">
      <c r="F13" s="1"/>
    </row>
    <row r="16" spans="1:6" x14ac:dyDescent="0.45">
      <c r="E16" s="5"/>
    </row>
    <row r="17" spans="5:5" x14ac:dyDescent="0.45">
      <c r="E17" s="1"/>
    </row>
    <row r="18" spans="5:5" x14ac:dyDescent="0.45">
      <c r="E18" s="6"/>
    </row>
    <row r="19" spans="5:5" x14ac:dyDescent="0.45">
      <c r="E19" s="5"/>
    </row>
    <row r="20" spans="5:5" x14ac:dyDescent="0.45">
      <c r="E20" s="1"/>
    </row>
    <row r="21" spans="5:5" x14ac:dyDescent="0.45">
      <c r="E21" s="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5"/>
  <sheetViews>
    <sheetView zoomScale="115" zoomScaleNormal="115" workbookViewId="0">
      <selection activeCell="C12" sqref="C12"/>
    </sheetView>
  </sheetViews>
  <sheetFormatPr defaultRowHeight="14.25" x14ac:dyDescent="0.45"/>
  <cols>
    <col min="2" max="2" width="12.73046875" bestFit="1" customWidth="1"/>
    <col min="3" max="3" width="19.19921875" customWidth="1"/>
    <col min="4" max="4" width="12.796875" bestFit="1" customWidth="1"/>
    <col min="6" max="6" width="11.19921875" bestFit="1" customWidth="1"/>
    <col min="9" max="9" width="11.73046875" customWidth="1"/>
  </cols>
  <sheetData>
    <row r="1" spans="1:4" x14ac:dyDescent="0.45">
      <c r="B1" s="10" t="s">
        <v>33</v>
      </c>
    </row>
    <row r="2" spans="1:4" x14ac:dyDescent="0.45">
      <c r="A2" t="s">
        <v>37</v>
      </c>
      <c r="B2" t="s">
        <v>0</v>
      </c>
      <c r="C2" s="1">
        <v>4.9999999999999998E-7</v>
      </c>
      <c r="D2" t="s">
        <v>1</v>
      </c>
    </row>
    <row r="3" spans="1:4" x14ac:dyDescent="0.45">
      <c r="B3" t="s">
        <v>2</v>
      </c>
      <c r="C3">
        <v>100</v>
      </c>
      <c r="D3" t="s">
        <v>3</v>
      </c>
    </row>
    <row r="4" spans="1:4" x14ac:dyDescent="0.45">
      <c r="B4" t="s">
        <v>14</v>
      </c>
      <c r="C4">
        <v>5</v>
      </c>
      <c r="D4" t="s">
        <v>3</v>
      </c>
    </row>
    <row r="5" spans="1:4" ht="14" customHeight="1" x14ac:dyDescent="0.45">
      <c r="B5" t="s">
        <v>22</v>
      </c>
      <c r="C5">
        <f>C4/SQRT(PI())</f>
        <v>2.8209479177387817</v>
      </c>
      <c r="D5" t="s">
        <v>3</v>
      </c>
    </row>
    <row r="6" spans="1:4" x14ac:dyDescent="0.45">
      <c r="C6" s="1">
        <f>2*PI()*C2*(C3/(LN((2*C3)/C5)))</f>
        <v>7.3724770533533626E-5</v>
      </c>
      <c r="D6" t="s">
        <v>9</v>
      </c>
    </row>
    <row r="7" spans="1:4" x14ac:dyDescent="0.45">
      <c r="B7" s="5" t="s">
        <v>6</v>
      </c>
      <c r="C7" s="22">
        <f>C6*1000</f>
        <v>7.3724770533533629E-2</v>
      </c>
      <c r="D7" s="5" t="s">
        <v>8</v>
      </c>
    </row>
    <row r="8" spans="1:4" x14ac:dyDescent="0.45">
      <c r="B8" t="s">
        <v>29</v>
      </c>
      <c r="C8" s="13">
        <v>100</v>
      </c>
      <c r="D8" t="s">
        <v>3</v>
      </c>
    </row>
    <row r="9" spans="1:4" x14ac:dyDescent="0.45">
      <c r="C9" s="22">
        <f>C7*C8</f>
        <v>7.3724770533533626</v>
      </c>
      <c r="D9" s="5" t="s">
        <v>5</v>
      </c>
    </row>
    <row r="12" spans="1:4" x14ac:dyDescent="0.45">
      <c r="C12" s="1"/>
    </row>
    <row r="16" spans="1:4" x14ac:dyDescent="0.45">
      <c r="C16" s="1"/>
    </row>
    <row r="17" spans="3:7" x14ac:dyDescent="0.45">
      <c r="C17" s="22"/>
      <c r="D17" s="5"/>
    </row>
    <row r="18" spans="3:7" x14ac:dyDescent="0.45">
      <c r="C18" s="22"/>
      <c r="D18" s="5"/>
    </row>
    <row r="19" spans="3:7" x14ac:dyDescent="0.45">
      <c r="G19" t="s">
        <v>30</v>
      </c>
    </row>
    <row r="20" spans="3:7" x14ac:dyDescent="0.45">
      <c r="D20" s="8"/>
      <c r="E20" s="5"/>
    </row>
    <row r="22" spans="3:7" x14ac:dyDescent="0.45">
      <c r="D22" s="1"/>
    </row>
    <row r="25" spans="3:7" x14ac:dyDescent="0.45">
      <c r="D25" s="5"/>
      <c r="E25" s="5"/>
    </row>
    <row r="26" spans="3:7" x14ac:dyDescent="0.45">
      <c r="C26" s="8"/>
      <c r="D26" s="1"/>
      <c r="F26" s="1"/>
    </row>
    <row r="27" spans="3:7" x14ac:dyDescent="0.45">
      <c r="C27" s="1"/>
    </row>
    <row r="28" spans="3:7" x14ac:dyDescent="0.45">
      <c r="C28" s="1"/>
    </row>
    <row r="29" spans="3:7" x14ac:dyDescent="0.45">
      <c r="D29" s="5"/>
      <c r="E29" s="5"/>
    </row>
    <row r="31" spans="3:7" x14ac:dyDescent="0.45">
      <c r="D31" s="1"/>
    </row>
    <row r="32" spans="3:7" x14ac:dyDescent="0.45">
      <c r="D32" s="12"/>
      <c r="E32" s="5"/>
    </row>
    <row r="33" spans="3:4" x14ac:dyDescent="0.45">
      <c r="C33" s="1"/>
    </row>
    <row r="35" spans="3:4" x14ac:dyDescent="0.45">
      <c r="D35" s="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K56"/>
  <sheetViews>
    <sheetView tabSelected="1" zoomScaleNormal="100" workbookViewId="0">
      <selection activeCell="F21" sqref="F21"/>
    </sheetView>
  </sheetViews>
  <sheetFormatPr defaultRowHeight="14.25" x14ac:dyDescent="0.45"/>
  <cols>
    <col min="1" max="1" width="12.73046875" bestFit="1" customWidth="1"/>
    <col min="2" max="2" width="19.19921875" customWidth="1"/>
    <col min="3" max="3" width="12.796875" bestFit="1" customWidth="1"/>
    <col min="4" max="4" width="12.19921875" bestFit="1" customWidth="1"/>
    <col min="5" max="5" width="11.19921875" bestFit="1" customWidth="1"/>
    <col min="6" max="6" width="12.19921875" bestFit="1" customWidth="1"/>
    <col min="8" max="8" width="11.73046875" customWidth="1"/>
    <col min="10" max="10" width="11.1328125" customWidth="1"/>
  </cols>
  <sheetData>
    <row r="2" spans="2:7" x14ac:dyDescent="0.45">
      <c r="G2" t="s">
        <v>31</v>
      </c>
    </row>
    <row r="3" spans="2:7" x14ac:dyDescent="0.45">
      <c r="B3" s="5"/>
      <c r="C3" s="4"/>
      <c r="D3" s="5"/>
    </row>
    <row r="6" spans="2:7" x14ac:dyDescent="0.45">
      <c r="C6" s="9"/>
    </row>
    <row r="9" spans="2:7" x14ac:dyDescent="0.45">
      <c r="C9" s="2"/>
    </row>
    <row r="10" spans="2:7" x14ac:dyDescent="0.45">
      <c r="C10" s="1"/>
    </row>
    <row r="11" spans="2:7" x14ac:dyDescent="0.45">
      <c r="C11" s="6"/>
    </row>
    <row r="12" spans="2:7" x14ac:dyDescent="0.45">
      <c r="C12" s="6"/>
    </row>
    <row r="13" spans="2:7" x14ac:dyDescent="0.45">
      <c r="C13" s="7"/>
    </row>
    <row r="19" spans="2:11" x14ac:dyDescent="0.45">
      <c r="B19" s="10" t="s">
        <v>32</v>
      </c>
    </row>
    <row r="20" spans="2:11" x14ac:dyDescent="0.45">
      <c r="B20" t="s">
        <v>11</v>
      </c>
      <c r="C20" s="16">
        <v>200</v>
      </c>
      <c r="D20" t="s">
        <v>3</v>
      </c>
    </row>
    <row r="21" spans="2:11" x14ac:dyDescent="0.45">
      <c r="B21" t="s">
        <v>28</v>
      </c>
      <c r="C21" s="17">
        <v>10</v>
      </c>
      <c r="D21" t="s">
        <v>3</v>
      </c>
      <c r="E21">
        <f>C22*C22</f>
        <v>25</v>
      </c>
      <c r="I21" s="1"/>
    </row>
    <row r="22" spans="2:11" x14ac:dyDescent="0.45">
      <c r="B22" t="s">
        <v>13</v>
      </c>
      <c r="C22" s="16">
        <v>5</v>
      </c>
      <c r="D22" t="s">
        <v>3</v>
      </c>
      <c r="E22" s="1">
        <f>C24/C25</f>
        <v>5.3999999999999998E-5</v>
      </c>
    </row>
    <row r="23" spans="2:11" x14ac:dyDescent="0.45">
      <c r="B23" t="s">
        <v>14</v>
      </c>
      <c r="C23" s="16">
        <v>3</v>
      </c>
      <c r="D23" t="s">
        <v>3</v>
      </c>
      <c r="E23">
        <f>C29*C29</f>
        <v>1156700.25</v>
      </c>
      <c r="I23" s="1"/>
    </row>
    <row r="24" spans="2:11" x14ac:dyDescent="0.45">
      <c r="B24" t="s">
        <v>10</v>
      </c>
      <c r="C24" s="18">
        <v>2.7000000000000002E-9</v>
      </c>
      <c r="D24" t="s">
        <v>1</v>
      </c>
      <c r="E24">
        <f>LN(C29/C20)</f>
        <v>1.6822235821597482</v>
      </c>
    </row>
    <row r="25" spans="2:11" x14ac:dyDescent="0.45">
      <c r="B25" t="s">
        <v>25</v>
      </c>
      <c r="C25" s="18">
        <v>5.0000000000000002E-5</v>
      </c>
      <c r="D25" t="s">
        <v>1</v>
      </c>
      <c r="E25">
        <f>(C29*C29-C20*C20)/2</f>
        <v>558350.125</v>
      </c>
    </row>
    <row r="26" spans="2:11" x14ac:dyDescent="0.45">
      <c r="B26" t="s">
        <v>26</v>
      </c>
      <c r="C26" s="18">
        <v>5.0000000000000002E-5</v>
      </c>
      <c r="D26" t="s">
        <v>1</v>
      </c>
      <c r="E26" s="1">
        <f>E21+E22*(E23*E24-E25)</f>
        <v>99.923828904164111</v>
      </c>
      <c r="I26" s="1"/>
    </row>
    <row r="27" spans="2:11" x14ac:dyDescent="0.45">
      <c r="B27" t="s">
        <v>27</v>
      </c>
      <c r="C27" s="18">
        <v>1.0000000000000001E-5</v>
      </c>
      <c r="D27" t="s">
        <v>1</v>
      </c>
      <c r="I27" s="1"/>
    </row>
    <row r="28" spans="2:11" ht="14.65" thickBot="1" x14ac:dyDescent="0.5">
      <c r="B28" t="s">
        <v>7</v>
      </c>
      <c r="C28" s="19">
        <f>SQRT(C26/C27)</f>
        <v>2.2360679774997898</v>
      </c>
      <c r="I28" s="1"/>
    </row>
    <row r="29" spans="2:11" ht="14.65" thickBot="1" x14ac:dyDescent="0.5">
      <c r="B29" s="5" t="s">
        <v>15</v>
      </c>
      <c r="C29" s="20">
        <v>1075.5</v>
      </c>
      <c r="D29" s="14" t="s">
        <v>24</v>
      </c>
      <c r="E29" s="15">
        <f>SQRT(E26)</f>
        <v>9.9961907196773776</v>
      </c>
    </row>
    <row r="31" spans="2:11" x14ac:dyDescent="0.45">
      <c r="B31" t="s">
        <v>12</v>
      </c>
      <c r="C31" s="1">
        <f>C24*3.14*(C29^2-C20^2)</f>
        <v>9.4673847195000018E-3</v>
      </c>
      <c r="D31" t="s">
        <v>4</v>
      </c>
      <c r="E31" s="2">
        <f>C31*1000</f>
        <v>9.4673847195000018</v>
      </c>
      <c r="F31" t="s">
        <v>5</v>
      </c>
      <c r="K31" s="1"/>
    </row>
    <row r="32" spans="2:11" x14ac:dyDescent="0.45">
      <c r="B32" t="s">
        <v>16</v>
      </c>
      <c r="C32" s="1">
        <f>4*C20*(C26/C28)*(C21-C23)</f>
        <v>0.12521980673998823</v>
      </c>
      <c r="D32" t="s">
        <v>4</v>
      </c>
      <c r="E32" s="2">
        <f>C32*1000</f>
        <v>125.21980673998823</v>
      </c>
      <c r="F32" t="s">
        <v>5</v>
      </c>
    </row>
    <row r="33" spans="2:11" x14ac:dyDescent="0.45">
      <c r="B33" t="s">
        <v>17</v>
      </c>
      <c r="C33" s="1">
        <f>SUM(C31:C32)</f>
        <v>0.13468719145948824</v>
      </c>
      <c r="D33" t="s">
        <v>4</v>
      </c>
      <c r="H33" s="1"/>
    </row>
    <row r="34" spans="2:11" x14ac:dyDescent="0.45">
      <c r="B34" s="11" t="s">
        <v>17</v>
      </c>
      <c r="C34" s="21">
        <f>C33*1000</f>
        <v>134.68719145948825</v>
      </c>
      <c r="D34" s="11" t="s">
        <v>5</v>
      </c>
      <c r="H34" s="1"/>
    </row>
    <row r="35" spans="2:11" x14ac:dyDescent="0.45">
      <c r="H35" s="1"/>
      <c r="K35" s="1"/>
    </row>
    <row r="36" spans="2:11" x14ac:dyDescent="0.45">
      <c r="D36" s="1"/>
      <c r="H36" s="1"/>
    </row>
    <row r="37" spans="2:11" x14ac:dyDescent="0.45">
      <c r="H37" s="6"/>
    </row>
    <row r="38" spans="2:11" x14ac:dyDescent="0.45">
      <c r="G38" s="5"/>
      <c r="H38" s="5"/>
    </row>
    <row r="40" spans="2:11" x14ac:dyDescent="0.45">
      <c r="D40" s="1"/>
      <c r="G40" s="6"/>
    </row>
    <row r="41" spans="2:11" x14ac:dyDescent="0.45">
      <c r="G41" s="1"/>
    </row>
    <row r="44" spans="2:11" x14ac:dyDescent="0.45">
      <c r="B44" s="5"/>
      <c r="C44" s="8"/>
      <c r="D44" s="5"/>
    </row>
    <row r="45" spans="2:11" x14ac:dyDescent="0.45">
      <c r="C45" s="1"/>
      <c r="E45" s="1"/>
    </row>
    <row r="48" spans="2:11" x14ac:dyDescent="0.45">
      <c r="B48" s="5"/>
      <c r="C48" s="5"/>
      <c r="D48" s="5"/>
    </row>
    <row r="50" spans="2:9" x14ac:dyDescent="0.45">
      <c r="C50" s="1"/>
    </row>
    <row r="51" spans="2:9" x14ac:dyDescent="0.45">
      <c r="B51" s="5"/>
      <c r="C51" s="12"/>
      <c r="D51" s="5"/>
      <c r="I51" s="1"/>
    </row>
    <row r="52" spans="2:9" x14ac:dyDescent="0.45">
      <c r="G52" s="1"/>
    </row>
    <row r="55" spans="2:9" x14ac:dyDescent="0.45">
      <c r="C55" s="1"/>
    </row>
    <row r="56" spans="2:9" x14ac:dyDescent="0.45">
      <c r="G56" s="1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pritok do sachty</vt:lpstr>
      <vt:lpstr>pritok do stoly</vt:lpstr>
      <vt:lpstr>Pritok do důlni jamy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Říčka</dc:creator>
  <cp:lastModifiedBy>Říčka</cp:lastModifiedBy>
  <cp:lastPrinted>2019-04-03T07:37:11Z</cp:lastPrinted>
  <dcterms:created xsi:type="dcterms:W3CDTF">2017-03-30T07:54:28Z</dcterms:created>
  <dcterms:modified xsi:type="dcterms:W3CDTF">2023-05-31T04:14:56Z</dcterms:modified>
</cp:coreProperties>
</file>