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3868D249-8E4E-435B-BAA9-4BD9C23004F9}" xr6:coauthVersionLast="47" xr6:coauthVersionMax="47" xr10:uidLastSave="{00000000-0000-0000-0000-000000000000}"/>
  <bookViews>
    <workbookView xWindow="4155" yWindow="4155" windowWidth="21600" windowHeight="125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9" i="1" l="1"/>
  <c r="BD26" i="1"/>
  <c r="BD6" i="1"/>
  <c r="BD7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7" i="1"/>
  <c r="BD28" i="1"/>
  <c r="AO30" i="1"/>
  <c r="AT8" i="1"/>
  <c r="AT7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6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S10" i="1" l="1"/>
  <c r="Q10" i="1" s="1"/>
  <c r="R10" i="1" s="1"/>
  <c r="AL7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Y34" i="1"/>
  <c r="Y30" i="1" s="1"/>
  <c r="S5" i="1"/>
  <c r="Q5" i="1" s="1"/>
  <c r="R5" i="1" s="1"/>
  <c r="S6" i="1"/>
  <c r="Q6" i="1" s="1"/>
  <c r="R6" i="1" s="1"/>
  <c r="AL6" i="1"/>
  <c r="S7" i="1"/>
  <c r="Q7" i="1" s="1"/>
  <c r="R7" i="1" s="1"/>
  <c r="S8" i="1"/>
  <c r="Q8" i="1" s="1"/>
  <c r="R8" i="1" s="1"/>
  <c r="AL8" i="1"/>
  <c r="S9" i="1"/>
  <c r="Q9" i="1" s="1"/>
  <c r="R9" i="1" s="1"/>
  <c r="AL9" i="1"/>
  <c r="AL10" i="1"/>
  <c r="S11" i="1"/>
  <c r="Q11" i="1" s="1"/>
  <c r="R11" i="1" s="1"/>
  <c r="AL11" i="1"/>
  <c r="S12" i="1"/>
  <c r="Q12" i="1" s="1"/>
  <c r="R12" i="1" s="1"/>
  <c r="AL12" i="1"/>
  <c r="S13" i="1"/>
  <c r="Q13" i="1" s="1"/>
  <c r="R13" i="1" s="1"/>
  <c r="AL13" i="1"/>
  <c r="S14" i="1"/>
  <c r="Q14" i="1" s="1"/>
  <c r="R14" i="1" s="1"/>
  <c r="AL14" i="1"/>
  <c r="S15" i="1"/>
  <c r="Q15" i="1" s="1"/>
  <c r="R15" i="1" s="1"/>
  <c r="AL15" i="1"/>
  <c r="S16" i="1"/>
  <c r="Q16" i="1" s="1"/>
  <c r="R16" i="1" s="1"/>
  <c r="AL16" i="1"/>
  <c r="S17" i="1"/>
  <c r="Q17" i="1" s="1"/>
  <c r="R17" i="1" s="1"/>
  <c r="AL17" i="1"/>
  <c r="S18" i="1"/>
  <c r="Q18" i="1" s="1"/>
  <c r="R18" i="1" s="1"/>
  <c r="AL18" i="1"/>
  <c r="S19" i="1"/>
  <c r="Q19" i="1" s="1"/>
  <c r="R19" i="1" s="1"/>
  <c r="AL19" i="1"/>
  <c r="S20" i="1"/>
  <c r="Q20" i="1" s="1"/>
  <c r="R20" i="1" s="1"/>
  <c r="AL20" i="1"/>
  <c r="S21" i="1"/>
  <c r="Q21" i="1" s="1"/>
  <c r="R21" i="1" s="1"/>
  <c r="AL21" i="1"/>
  <c r="S22" i="1"/>
  <c r="Q22" i="1" s="1"/>
  <c r="R22" i="1" s="1"/>
  <c r="AL22" i="1"/>
  <c r="S23" i="1"/>
  <c r="Q23" i="1" s="1"/>
  <c r="R23" i="1" s="1"/>
  <c r="AL23" i="1"/>
  <c r="S24" i="1"/>
  <c r="AL24" i="1"/>
  <c r="S25" i="1"/>
  <c r="Q25" i="1" s="1"/>
  <c r="R25" i="1" s="1"/>
  <c r="AL25" i="1"/>
  <c r="S26" i="1"/>
  <c r="Q26" i="1" s="1"/>
  <c r="R26" i="1" s="1"/>
  <c r="AL26" i="1"/>
  <c r="S27" i="1"/>
  <c r="Q27" i="1" s="1"/>
  <c r="R27" i="1" s="1"/>
  <c r="AL27" i="1"/>
  <c r="S28" i="1"/>
  <c r="Q28" i="1" s="1"/>
  <c r="R28" i="1" s="1"/>
  <c r="AL28" i="1"/>
  <c r="AQ30" i="1"/>
  <c r="Z34" i="1"/>
  <c r="Z30" i="1" s="1"/>
  <c r="AA34" i="1"/>
  <c r="AA30" i="1" s="1"/>
  <c r="AB34" i="1"/>
  <c r="AB30" i="1" s="1"/>
  <c r="AC34" i="1"/>
  <c r="AC30" i="1" s="1"/>
  <c r="AD34" i="1"/>
  <c r="AD30" i="1" s="1"/>
  <c r="AE34" i="1"/>
  <c r="AE30" i="1" s="1"/>
  <c r="AF34" i="1"/>
  <c r="AF30" i="1" s="1"/>
  <c r="AG34" i="1"/>
  <c r="AG30" i="1" s="1"/>
  <c r="AH34" i="1"/>
  <c r="AH30" i="1" s="1"/>
  <c r="AI34" i="1"/>
  <c r="AI30" i="1" s="1"/>
  <c r="AJ34" i="1"/>
  <c r="AJ30" i="1" s="1"/>
  <c r="AR30" i="1"/>
  <c r="AP30" i="1"/>
  <c r="Q24" i="1" l="1"/>
  <c r="R24" i="1" s="1"/>
  <c r="AT30" i="1"/>
  <c r="BA24" i="1"/>
  <c r="BA12" i="1"/>
  <c r="BA8" i="1"/>
  <c r="BD8" i="1" s="1"/>
  <c r="BA16" i="1"/>
  <c r="BA22" i="1"/>
  <c r="BA18" i="1"/>
  <c r="BA14" i="1"/>
  <c r="BA6" i="1"/>
  <c r="BA26" i="1"/>
  <c r="BA10" i="1"/>
  <c r="BA27" i="1"/>
  <c r="BA23" i="1"/>
  <c r="BA19" i="1"/>
  <c r="BA15" i="1"/>
  <c r="BA11" i="1"/>
  <c r="BA7" i="1"/>
  <c r="BA25" i="1"/>
  <c r="BA17" i="1"/>
  <c r="BA9" i="1"/>
  <c r="BA21" i="1"/>
  <c r="BA13" i="1"/>
  <c r="BA28" i="1"/>
  <c r="BA20" i="1"/>
  <c r="AL34" i="1"/>
  <c r="AL30" i="1" s="1"/>
  <c r="AK34" i="1"/>
  <c r="AK30" i="1" s="1"/>
  <c r="BA30" i="1" l="1"/>
</calcChain>
</file>

<file path=xl/sharedStrings.xml><?xml version="1.0" encoding="utf-8"?>
<sst xmlns="http://schemas.openxmlformats.org/spreadsheetml/2006/main" count="539" uniqueCount="123">
  <si>
    <t xml:space="preserve"> </t>
  </si>
  <si>
    <t>Cvičení č.</t>
  </si>
  <si>
    <t>Hodnocení protokolů (5 % max)</t>
  </si>
  <si>
    <t xml:space="preserve">% </t>
  </si>
  <si>
    <t>%</t>
  </si>
  <si>
    <t>celkem</t>
  </si>
  <si>
    <t>HG01</t>
  </si>
  <si>
    <t>HG02</t>
  </si>
  <si>
    <t>HG03</t>
  </si>
  <si>
    <t>HG04</t>
  </si>
  <si>
    <t>HG05</t>
  </si>
  <si>
    <t>HG06</t>
  </si>
  <si>
    <t>HG07</t>
  </si>
  <si>
    <t>HG08</t>
  </si>
  <si>
    <t>HG09</t>
  </si>
  <si>
    <t>HG10</t>
  </si>
  <si>
    <t>HG11</t>
  </si>
  <si>
    <t>ø</t>
  </si>
  <si>
    <t>Bok, Šebestián</t>
  </si>
  <si>
    <t>Goš, Vladimír</t>
  </si>
  <si>
    <t>Romancová, Klaudia</t>
  </si>
  <si>
    <t>PREZENTACE</t>
  </si>
  <si>
    <t>datum</t>
  </si>
  <si>
    <t>téma</t>
  </si>
  <si>
    <t>HG12</t>
  </si>
  <si>
    <t>NÁHRADNÍ TÉMATA (PO &gt; 3 NEOMLUV. ABSENCÍCH)</t>
  </si>
  <si>
    <t>Stromatolity</t>
  </si>
  <si>
    <t>Velká oxidační událost</t>
  </si>
  <si>
    <t>Willsonův cyklus</t>
  </si>
  <si>
    <t>Prekambrické klima</t>
  </si>
  <si>
    <t>Ediakarská biota</t>
  </si>
  <si>
    <t>Kambrická exploze</t>
  </si>
  <si>
    <t>Velká ordovická diverzifikační událost (GOBE)</t>
  </si>
  <si>
    <t>Joachim Barrande</t>
  </si>
  <si>
    <t>Hlavonožci prvohor</t>
  </si>
  <si>
    <t>Prvohorní vývoj flóry</t>
  </si>
  <si>
    <t>Přechod obratlovců na souš</t>
  </si>
  <si>
    <t>Vymírání na hranici trias/jura</t>
  </si>
  <si>
    <t>Amoniti jako indexové fosilie</t>
  </si>
  <si>
    <t>Druhohorní obratlovci</t>
  </si>
  <si>
    <t>Impakt Chicxulub</t>
  </si>
  <si>
    <t>Australopithecus</t>
  </si>
  <si>
    <t>Messinská salinitní klize</t>
  </si>
  <si>
    <t>Vymírání na konci permu</t>
  </si>
  <si>
    <t>Cenomanská transgrese</t>
  </si>
  <si>
    <t>Vymírání v pozdním devonu (kellwasserská krize)</t>
  </si>
  <si>
    <t>Účast na cvičeních (5 % max)</t>
  </si>
  <si>
    <t>Stratotypy přídolí, lochkovu a pragu</t>
  </si>
  <si>
    <t>Vymírání na konci ordoviku (hirnantská událost)</t>
  </si>
  <si>
    <t>-</t>
  </si>
  <si>
    <t xml:space="preserve"> odevzdání vypracovaných protokolů a účast na průběžných testech je podmínkou k připuštění ke zkoušce</t>
  </si>
  <si>
    <t>21. 2.</t>
  </si>
  <si>
    <t>28. 2.</t>
  </si>
  <si>
    <t>6. 3.</t>
  </si>
  <si>
    <t>13. 3.</t>
  </si>
  <si>
    <t>20. 3.</t>
  </si>
  <si>
    <t>27. 3.</t>
  </si>
  <si>
    <t>3. 4.</t>
  </si>
  <si>
    <t>10. 4.</t>
  </si>
  <si>
    <t>17. 4.</t>
  </si>
  <si>
    <t>24. 4.</t>
  </si>
  <si>
    <t>1. 5.</t>
  </si>
  <si>
    <t>8. 5.</t>
  </si>
  <si>
    <t>15. 5.</t>
  </si>
  <si>
    <t>22. 5.</t>
  </si>
  <si>
    <t>29. 5.</t>
  </si>
  <si>
    <t>SVÁTEK</t>
  </si>
  <si>
    <t>MAPÁK</t>
  </si>
  <si>
    <t>Burešová, Vanessa</t>
  </si>
  <si>
    <t>Buřič, Josef</t>
  </si>
  <si>
    <t>Dočkalová, Věra</t>
  </si>
  <si>
    <t>Dohnal, Matěj</t>
  </si>
  <si>
    <t>Fulnecký, Roman</t>
  </si>
  <si>
    <t>Chmela, Zbyněk</t>
  </si>
  <si>
    <t>Kadlecová, Michaela</t>
  </si>
  <si>
    <t>Kohoutová, Ema</t>
  </si>
  <si>
    <t>Konečný, Adam</t>
  </si>
  <si>
    <t>Kubáň, Jaroslav</t>
  </si>
  <si>
    <t>Kürti, Alan</t>
  </si>
  <si>
    <t>Novotný, Filip</t>
  </si>
  <si>
    <t>Pieter, Dominik</t>
  </si>
  <si>
    <t>Pichal, Lukáš</t>
  </si>
  <si>
    <t>Podracká, Ludmila</t>
  </si>
  <si>
    <t>Procházka, Zuzana</t>
  </si>
  <si>
    <t>Racek, Josef</t>
  </si>
  <si>
    <t>Viceník, Lukas</t>
  </si>
  <si>
    <t>Vichr, Ondřej</t>
  </si>
  <si>
    <t>Vozdecká, Klára</t>
  </si>
  <si>
    <t>celkem: 24</t>
  </si>
  <si>
    <t>pořadí</t>
  </si>
  <si>
    <t>Body za aktivitu</t>
  </si>
  <si>
    <t>b</t>
  </si>
  <si>
    <r>
      <rPr>
        <b/>
        <sz val="11"/>
        <color theme="1"/>
        <rFont val="Arial"/>
        <family val="2"/>
        <charset val="238"/>
      </rPr>
      <t>Max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50 b  (= 5 %)</t>
    </r>
  </si>
  <si>
    <t>pozn.      každá předem neomluvená absence -1,66 %</t>
  </si>
  <si>
    <t>neomluveno</t>
  </si>
  <si>
    <t>TÉMATA</t>
  </si>
  <si>
    <t>PO &gt; 3 NEOMLUVENÝCH ABSENCÍCH 2. PREZENTACE -&gt;</t>
  </si>
  <si>
    <t>Průběžné testy (20 % max)</t>
  </si>
  <si>
    <t>Synapsidi, savcovití plazi</t>
  </si>
  <si>
    <t>ano</t>
  </si>
  <si>
    <t>ne</t>
  </si>
  <si>
    <t>Strunatci provohor</t>
  </si>
  <si>
    <t>Pliska, Devin</t>
  </si>
  <si>
    <t>omluveno</t>
  </si>
  <si>
    <t>náhradní termín</t>
  </si>
  <si>
    <t>oprava</t>
  </si>
  <si>
    <t xml:space="preserve">27. 5. </t>
  </si>
  <si>
    <t>Celkové hodnocení cvičení (30 + 5 % max)</t>
  </si>
  <si>
    <t>Body zkouška</t>
  </si>
  <si>
    <t>Body celkem</t>
  </si>
  <si>
    <t>A – výborně (100-90 bodů), </t>
  </si>
  <si>
    <t>B – velmi dobře (89-80), </t>
  </si>
  <si>
    <t>C – dobře (79-70), </t>
  </si>
  <si>
    <t>D – uspokojivé (69-60), </t>
  </si>
  <si>
    <t>E – vyhovující (59-50), </t>
  </si>
  <si>
    <t>F, – nevyhovující (49 - 0).</t>
  </si>
  <si>
    <t>Známka</t>
  </si>
  <si>
    <t>C</t>
  </si>
  <si>
    <t>F</t>
  </si>
  <si>
    <t>D</t>
  </si>
  <si>
    <t>E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</si>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</sst>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"/>
    <numFmt numFmtId="165" formatCode="d\.\ m\."/>
    <numFmt numFmtId="166" formatCode="0.0"/>
  </numFmts>
  <fonts count="34">
    <font>
      <sz val="11"/>
      <color theme="1"/>
      <name val="Arial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A0A0A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 Unicode MS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000000"/>
      <name val="Arial Unicode MS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 Unicode MS"/>
      <charset val="238"/>
    </font>
    <font>
      <strike/>
      <sz val="11"/>
      <color rgb="FF0A0A0A"/>
      <name val="Arial"/>
      <family val="2"/>
      <charset val="238"/>
    </font>
    <font>
      <strike/>
      <sz val="11"/>
      <color rgb="FF000000"/>
      <name val="Arial"/>
      <family val="2"/>
      <charset val="238"/>
    </font>
    <font>
      <strike/>
      <sz val="11"/>
      <color theme="1"/>
      <name val="Arial"/>
      <family val="2"/>
      <charset val="238"/>
    </font>
    <font>
      <b/>
      <strike/>
      <sz val="11"/>
      <color theme="1"/>
      <name val="Arial"/>
      <family val="2"/>
      <charset val="238"/>
    </font>
    <font>
      <strike/>
      <sz val="11"/>
      <color theme="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trike/>
      <sz val="10"/>
      <color rgb="FF000000"/>
      <name val="Arial"/>
      <family val="2"/>
      <charset val="238"/>
    </font>
    <font>
      <sz val="11"/>
      <color theme="1"/>
      <name val="Arial"/>
    </font>
    <font>
      <sz val="11"/>
      <color rgb="FF313131"/>
      <name val="-apple-system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E3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3F9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2" fillId="0" borderId="1"/>
  </cellStyleXfs>
  <cellXfs count="305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165" fontId="8" fillId="0" borderId="0" xfId="0" applyNumberFormat="1" applyFont="1"/>
    <xf numFmtId="0" fontId="10" fillId="0" borderId="0" xfId="0" applyFont="1" applyAlignment="1">
      <alignment horizontal="right"/>
    </xf>
    <xf numFmtId="0" fontId="1" fillId="0" borderId="10" xfId="0" applyFont="1" applyBorder="1"/>
    <xf numFmtId="0" fontId="2" fillId="0" borderId="15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2" borderId="12" xfId="0" applyFill="1" applyBorder="1"/>
    <xf numFmtId="0" fontId="0" fillId="0" borderId="0" xfId="0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2" fillId="0" borderId="1" xfId="0" applyFont="1" applyBorder="1"/>
    <xf numFmtId="0" fontId="1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right"/>
    </xf>
    <xf numFmtId="0" fontId="2" fillId="2" borderId="11" xfId="0" applyFont="1" applyFill="1" applyBorder="1"/>
    <xf numFmtId="0" fontId="5" fillId="0" borderId="4" xfId="0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/>
    <xf numFmtId="0" fontId="9" fillId="0" borderId="12" xfId="0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6" xfId="0" applyNumberFormat="1" applyFont="1" applyFill="1" applyBorder="1"/>
    <xf numFmtId="0" fontId="8" fillId="0" borderId="3" xfId="0" applyFont="1" applyBorder="1" applyAlignment="1">
      <alignment horizontal="right"/>
    </xf>
    <xf numFmtId="0" fontId="16" fillId="2" borderId="11" xfId="0" applyFont="1" applyFill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2" fillId="0" borderId="5" xfId="0" applyFont="1" applyBorder="1"/>
    <xf numFmtId="0" fontId="6" fillId="0" borderId="11" xfId="0" applyFont="1" applyBorder="1" applyAlignment="1">
      <alignment horizontal="center" vertical="center"/>
    </xf>
    <xf numFmtId="165" fontId="3" fillId="0" borderId="3" xfId="0" applyNumberFormat="1" applyFont="1" applyBorder="1"/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1" xfId="0" quotePrefix="1" applyFont="1" applyBorder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5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4" fontId="2" fillId="0" borderId="10" xfId="0" applyNumberFormat="1" applyFont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right" vertical="center"/>
    </xf>
    <xf numFmtId="0" fontId="17" fillId="2" borderId="1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/>
    </xf>
    <xf numFmtId="0" fontId="0" fillId="7" borderId="1" xfId="0" applyFill="1" applyBorder="1"/>
    <xf numFmtId="0" fontId="0" fillId="7" borderId="0" xfId="0" applyFill="1"/>
    <xf numFmtId="0" fontId="0" fillId="2" borderId="13" xfId="0" applyFill="1" applyBorder="1"/>
    <xf numFmtId="0" fontId="9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" fontId="20" fillId="0" borderId="12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6" fillId="0" borderId="15" xfId="0" applyNumberFormat="1" applyFont="1" applyBorder="1" applyAlignment="1">
      <alignment horizontal="left" vertical="top"/>
    </xf>
    <xf numFmtId="1" fontId="6" fillId="0" borderId="16" xfId="0" applyNumberFormat="1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6" fontId="2" fillId="8" borderId="4" xfId="0" applyNumberFormat="1" applyFont="1" applyFill="1" applyBorder="1" applyAlignment="1">
      <alignment horizontal="right" vertical="center"/>
    </xf>
    <xf numFmtId="2" fontId="2" fillId="9" borderId="4" xfId="0" applyNumberFormat="1" applyFont="1" applyFill="1" applyBorder="1"/>
    <xf numFmtId="2" fontId="2" fillId="9" borderId="5" xfId="0" applyNumberFormat="1" applyFont="1" applyFill="1" applyBorder="1"/>
    <xf numFmtId="0" fontId="0" fillId="0" borderId="15" xfId="0" applyBorder="1"/>
    <xf numFmtId="1" fontId="20" fillId="2" borderId="12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21" fillId="0" borderId="1" xfId="0" applyFont="1" applyBorder="1"/>
    <xf numFmtId="0" fontId="22" fillId="2" borderId="5" xfId="0" applyFont="1" applyFill="1" applyBorder="1" applyAlignment="1">
      <alignment horizontal="left" vertical="center"/>
    </xf>
    <xf numFmtId="0" fontId="0" fillId="2" borderId="10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11" xfId="0" applyFill="1" applyBorder="1"/>
    <xf numFmtId="0" fontId="21" fillId="0" borderId="8" xfId="0" applyFont="1" applyBorder="1"/>
    <xf numFmtId="16" fontId="23" fillId="0" borderId="10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/>
    </xf>
    <xf numFmtId="166" fontId="2" fillId="2" borderId="15" xfId="0" applyNumberFormat="1" applyFont="1" applyFill="1" applyBorder="1" applyAlignment="1">
      <alignment horizontal="center" vertical="center"/>
    </xf>
    <xf numFmtId="166" fontId="2" fillId="2" borderId="16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/>
    <xf numFmtId="1" fontId="0" fillId="2" borderId="5" xfId="0" applyNumberFormat="1" applyFill="1" applyBorder="1"/>
    <xf numFmtId="1" fontId="1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6" fillId="0" borderId="11" xfId="0" applyFont="1" applyBorder="1" applyAlignment="1">
      <alignment horizontal="right" vertical="center"/>
    </xf>
    <xf numFmtId="0" fontId="18" fillId="0" borderId="13" xfId="0" applyFont="1" applyBorder="1" applyAlignment="1">
      <alignment horizontal="left"/>
    </xf>
    <xf numFmtId="0" fontId="6" fillId="10" borderId="8" xfId="0" applyFont="1" applyFill="1" applyBorder="1" applyAlignment="1">
      <alignment horizontal="right" vertical="center"/>
    </xf>
    <xf numFmtId="1" fontId="20" fillId="10" borderId="1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left" vertical="center"/>
    </xf>
    <xf numFmtId="164" fontId="9" fillId="7" borderId="9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right" vertical="center" wrapText="1"/>
    </xf>
    <xf numFmtId="0" fontId="19" fillId="10" borderId="15" xfId="0" applyFont="1" applyFill="1" applyBorder="1" applyAlignment="1">
      <alignment horizontal="left" vertical="center"/>
    </xf>
    <xf numFmtId="166" fontId="6" fillId="0" borderId="8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/>
    <xf numFmtId="0" fontId="27" fillId="0" borderId="1" xfId="0" applyFont="1" applyBorder="1"/>
    <xf numFmtId="0" fontId="27" fillId="0" borderId="8" xfId="0" applyFont="1" applyBorder="1" applyAlignment="1">
      <alignment horizontal="right" vertical="center"/>
    </xf>
    <xf numFmtId="1" fontId="30" fillId="0" borderId="7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26" fillId="0" borderId="1" xfId="0" applyFont="1" applyBorder="1" applyAlignment="1">
      <alignment horizontal="right"/>
    </xf>
    <xf numFmtId="1" fontId="25" fillId="0" borderId="7" xfId="0" applyNumberFormat="1" applyFont="1" applyBorder="1" applyAlignment="1">
      <alignment horizontal="center" vertical="center"/>
    </xf>
    <xf numFmtId="1" fontId="27" fillId="2" borderId="3" xfId="0" applyNumberFormat="1" applyFont="1" applyFill="1" applyBorder="1"/>
    <xf numFmtId="2" fontId="28" fillId="2" borderId="14" xfId="0" applyNumberFormat="1" applyFont="1" applyFill="1" applyBorder="1"/>
    <xf numFmtId="0" fontId="27" fillId="0" borderId="1" xfId="0" applyFont="1" applyBorder="1" applyAlignment="1">
      <alignment horizontal="right"/>
    </xf>
    <xf numFmtId="166" fontId="27" fillId="0" borderId="6" xfId="0" applyNumberFormat="1" applyFont="1" applyBorder="1" applyAlignment="1">
      <alignment horizontal="center" vertical="center"/>
    </xf>
    <xf numFmtId="166" fontId="27" fillId="0" borderId="7" xfId="0" applyNumberFormat="1" applyFont="1" applyBorder="1" applyAlignment="1">
      <alignment horizontal="center" vertical="center"/>
    </xf>
    <xf numFmtId="166" fontId="28" fillId="0" borderId="7" xfId="0" applyNumberFormat="1" applyFont="1" applyBorder="1" applyAlignment="1">
      <alignment horizontal="center" vertical="center" textRotation="90"/>
    </xf>
    <xf numFmtId="166" fontId="28" fillId="8" borderId="3" xfId="0" applyNumberFormat="1" applyFont="1" applyFill="1" applyBorder="1" applyAlignment="1">
      <alignment horizontal="right" vertical="center"/>
    </xf>
    <xf numFmtId="166" fontId="28" fillId="0" borderId="1" xfId="0" applyNumberFormat="1" applyFont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/>
    </xf>
    <xf numFmtId="1" fontId="27" fillId="0" borderId="14" xfId="0" applyNumberFormat="1" applyFont="1" applyBorder="1" applyAlignment="1">
      <alignment horizontal="left" vertical="top"/>
    </xf>
    <xf numFmtId="166" fontId="28" fillId="2" borderId="14" xfId="0" applyNumberFormat="1" applyFont="1" applyFill="1" applyBorder="1" applyAlignment="1">
      <alignment horizontal="center" vertical="center"/>
    </xf>
    <xf numFmtId="166" fontId="27" fillId="0" borderId="1" xfId="0" applyNumberFormat="1" applyFont="1" applyBorder="1"/>
    <xf numFmtId="2" fontId="28" fillId="9" borderId="3" xfId="0" applyNumberFormat="1" applyFont="1" applyFill="1" applyBorder="1" applyAlignment="1">
      <alignment horizontal="center"/>
    </xf>
    <xf numFmtId="0" fontId="27" fillId="0" borderId="0" xfId="0" applyFont="1"/>
    <xf numFmtId="1" fontId="25" fillId="0" borderId="8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6" fillId="10" borderId="9" xfId="0" applyFont="1" applyFill="1" applyBorder="1" applyAlignment="1">
      <alignment horizontal="right" vertical="center"/>
    </xf>
    <xf numFmtId="1" fontId="20" fillId="10" borderId="10" xfId="0" applyNumberFormat="1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166" fontId="2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5" fontId="9" fillId="7" borderId="10" xfId="0" applyNumberFormat="1" applyFont="1" applyFill="1" applyBorder="1" applyAlignment="1">
      <alignment horizontal="center"/>
    </xf>
    <xf numFmtId="164" fontId="1" fillId="7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left" vertical="center"/>
    </xf>
    <xf numFmtId="16" fontId="6" fillId="10" borderId="8" xfId="0" applyNumberFormat="1" applyFont="1" applyFill="1" applyBorder="1" applyAlignment="1">
      <alignment horizontal="right" vertical="center"/>
    </xf>
    <xf numFmtId="0" fontId="18" fillId="10" borderId="15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166" fontId="2" fillId="8" borderId="5" xfId="0" applyNumberFormat="1" applyFont="1" applyFill="1" applyBorder="1" applyAlignment="1">
      <alignment horizontal="right" vertical="center"/>
    </xf>
    <xf numFmtId="1" fontId="32" fillId="0" borderId="1" xfId="1" applyNumberFormat="1" applyAlignment="1">
      <alignment horizontal="center" vertical="center"/>
    </xf>
    <xf numFmtId="1" fontId="25" fillId="0" borderId="7" xfId="1" applyNumberFormat="1" applyFont="1" applyBorder="1" applyAlignment="1">
      <alignment horizontal="center" vertical="center"/>
    </xf>
    <xf numFmtId="165" fontId="23" fillId="7" borderId="15" xfId="0" applyNumberFormat="1" applyFont="1" applyFill="1" applyBorder="1" applyAlignment="1">
      <alignment horizontal="center"/>
    </xf>
    <xf numFmtId="166" fontId="6" fillId="0" borderId="7" xfId="0" applyNumberFormat="1" applyFont="1" applyBorder="1" applyAlignment="1">
      <alignment horizontal="center" vertical="center"/>
    </xf>
    <xf numFmtId="165" fontId="9" fillId="7" borderId="16" xfId="0" applyNumberFormat="1" applyFont="1" applyFill="1" applyBorder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166" fontId="32" fillId="0" borderId="1" xfId="1" applyNumberFormat="1" applyAlignment="1">
      <alignment horizontal="center"/>
    </xf>
    <xf numFmtId="166" fontId="6" fillId="0" borderId="1" xfId="1" applyNumberFormat="1" applyFont="1" applyAlignment="1">
      <alignment horizontal="center"/>
    </xf>
    <xf numFmtId="166" fontId="32" fillId="0" borderId="10" xfId="1" applyNumberFormat="1" applyBorder="1" applyAlignment="1">
      <alignment horizontal="center"/>
    </xf>
    <xf numFmtId="0" fontId="2" fillId="11" borderId="1" xfId="0" applyFont="1" applyFill="1" applyBorder="1" applyAlignment="1">
      <alignment horizontal="center" vertical="center" textRotation="90"/>
    </xf>
    <xf numFmtId="166" fontId="0" fillId="11" borderId="1" xfId="0" applyNumberForma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/>
    </xf>
    <xf numFmtId="1" fontId="0" fillId="5" borderId="1" xfId="0" applyNumberFormat="1" applyFill="1" applyBorder="1" applyAlignment="1">
      <alignment horizontal="center" vertical="center"/>
    </xf>
    <xf numFmtId="1" fontId="5" fillId="10" borderId="8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1" fontId="32" fillId="10" borderId="1" xfId="1" applyNumberFormat="1" applyFill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1" fillId="10" borderId="1" xfId="0" quotePrefix="1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/>
    <xf numFmtId="1" fontId="0" fillId="10" borderId="8" xfId="0" applyNumberFormat="1" applyFill="1" applyBorder="1" applyAlignment="1">
      <alignment horizontal="center" vertical="center"/>
    </xf>
    <xf numFmtId="1" fontId="6" fillId="10" borderId="10" xfId="0" applyNumberFormat="1" applyFont="1" applyFill="1" applyBorder="1" applyAlignment="1">
      <alignment horizontal="center" vertical="center"/>
    </xf>
    <xf numFmtId="1" fontId="4" fillId="10" borderId="10" xfId="0" applyNumberFormat="1" applyFont="1" applyFill="1" applyBorder="1" applyAlignment="1">
      <alignment horizontal="center" vertical="center"/>
    </xf>
    <xf numFmtId="1" fontId="5" fillId="10" borderId="9" xfId="0" applyNumberFormat="1" applyFont="1" applyFill="1" applyBorder="1" applyAlignment="1">
      <alignment horizontal="center" vertical="center"/>
    </xf>
    <xf numFmtId="1" fontId="0" fillId="10" borderId="10" xfId="0" applyNumberFormat="1" applyFill="1" applyBorder="1" applyAlignment="1">
      <alignment horizontal="center" vertical="center"/>
    </xf>
    <xf numFmtId="1" fontId="32" fillId="10" borderId="10" xfId="1" applyNumberForma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33" fillId="12" borderId="0" xfId="0" applyFont="1" applyFill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2" borderId="19" xfId="0" applyFont="1" applyFill="1" applyBorder="1"/>
    <xf numFmtId="0" fontId="27" fillId="12" borderId="20" xfId="0" applyFont="1" applyFill="1" applyBorder="1"/>
    <xf numFmtId="1" fontId="0" fillId="2" borderId="19" xfId="0" applyNumberFormat="1" applyFill="1" applyBorder="1"/>
    <xf numFmtId="2" fontId="0" fillId="12" borderId="20" xfId="0" applyNumberFormat="1" applyFill="1" applyBorder="1"/>
    <xf numFmtId="1" fontId="0" fillId="2" borderId="21" xfId="0" applyNumberFormat="1" applyFill="1" applyBorder="1"/>
    <xf numFmtId="0" fontId="6" fillId="0" borderId="22" xfId="0" applyFont="1" applyBorder="1"/>
    <xf numFmtId="0" fontId="0" fillId="0" borderId="23" xfId="0" applyBorder="1"/>
    <xf numFmtId="0" fontId="27" fillId="0" borderId="23" xfId="0" applyFont="1" applyBorder="1"/>
    <xf numFmtId="0" fontId="6" fillId="13" borderId="23" xfId="0" applyFont="1" applyFill="1" applyBorder="1"/>
    <xf numFmtId="0" fontId="6" fillId="13" borderId="24" xfId="0" applyFont="1" applyFill="1" applyBorder="1"/>
    <xf numFmtId="0" fontId="6" fillId="14" borderId="23" xfId="0" applyFont="1" applyFill="1" applyBorder="1"/>
    <xf numFmtId="2" fontId="2" fillId="0" borderId="4" xfId="0" applyNumberFormat="1" applyFont="1" applyBorder="1"/>
    <xf numFmtId="0" fontId="0" fillId="13" borderId="23" xfId="0" applyFill="1" applyBorder="1"/>
    <xf numFmtId="0" fontId="0" fillId="14" borderId="23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12" xfId="0" applyFont="1" applyBorder="1"/>
    <xf numFmtId="0" fontId="0" fillId="0" borderId="13" xfId="0" applyBorder="1"/>
    <xf numFmtId="0" fontId="12" fillId="0" borderId="12" xfId="0" applyFont="1" applyBorder="1"/>
    <xf numFmtId="0" fontId="12" fillId="0" borderId="13" xfId="0" applyFont="1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 2" xfId="1" xr:uid="{5FB16658-2E61-4555-9252-88BB2809A389}"/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3BA2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CE395"/>
      <color rgb="FF13F929"/>
      <color rgb="FF3BA2FF"/>
      <color rgb="FFFF6699"/>
      <color rgb="FFFF7C80"/>
      <color rgb="FF5BD14F"/>
      <color rgb="FF28DC64"/>
      <color rgb="FFFFCC99"/>
      <color rgb="FFD2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996"/>
  <sheetViews>
    <sheetView tabSelected="1" zoomScale="85" zoomScaleNormal="85" workbookViewId="0">
      <pane xSplit="1" topLeftCell="AY1" activePane="topRight" state="frozen"/>
      <selection pane="topRight" activeCell="BG18" sqref="BG18"/>
    </sheetView>
  </sheetViews>
  <sheetFormatPr defaultColWidth="12.625" defaultRowHeight="15" customHeight="1"/>
  <cols>
    <col min="1" max="1" width="22.375" customWidth="1"/>
    <col min="2" max="2" width="8.625" bestFit="1" customWidth="1"/>
    <col min="3" max="4" width="8.625" style="13" bestFit="1" customWidth="1"/>
    <col min="5" max="5" width="8.625" style="78" bestFit="1" customWidth="1"/>
    <col min="6" max="9" width="8.625" bestFit="1" customWidth="1"/>
    <col min="10" max="10" width="8.375" customWidth="1"/>
    <col min="11" max="11" width="8.75" customWidth="1"/>
    <col min="12" max="12" width="4.875" customWidth="1"/>
    <col min="13" max="13" width="4.75" customWidth="1"/>
    <col min="14" max="14" width="8.125" customWidth="1"/>
    <col min="15" max="15" width="5.75" customWidth="1"/>
    <col min="16" max="16" width="8.75" bestFit="1" customWidth="1"/>
    <col min="17" max="17" width="11.5" customWidth="1"/>
    <col min="18" max="18" width="4.25" style="13" customWidth="1"/>
    <col min="19" max="19" width="3.625" style="13" customWidth="1"/>
    <col min="20" max="20" width="2.875" style="13" customWidth="1"/>
    <col min="21" max="21" width="7.25" style="62" customWidth="1"/>
    <col min="22" max="22" width="6.25" style="115" customWidth="1"/>
    <col min="23" max="23" width="41.875" style="61" customWidth="1"/>
    <col min="24" max="24" width="5.625" style="24" customWidth="1"/>
    <col min="25" max="25" width="6.5" style="13" customWidth="1"/>
    <col min="26" max="28" width="5.625" style="13" bestFit="1" customWidth="1"/>
    <col min="29" max="35" width="5.625" bestFit="1" customWidth="1"/>
    <col min="36" max="36" width="5.625" customWidth="1"/>
    <col min="37" max="37" width="7.75" customWidth="1"/>
    <col min="38" max="38" width="7.25" customWidth="1"/>
    <col min="39" max="39" width="6" style="24" customWidth="1"/>
    <col min="40" max="40" width="18.375" customWidth="1"/>
    <col min="41" max="42" width="6.75" customWidth="1"/>
    <col min="43" max="43" width="6.375" customWidth="1"/>
    <col min="44" max="44" width="7.125" customWidth="1"/>
    <col min="45" max="45" width="7.25" bestFit="1" customWidth="1"/>
    <col min="46" max="46" width="5.75" style="18" customWidth="1"/>
    <col min="47" max="47" width="7.5" style="18" customWidth="1"/>
    <col min="48" max="48" width="4.5" style="18" customWidth="1"/>
    <col min="49" max="49" width="2.5" style="18" customWidth="1"/>
    <col min="50" max="50" width="9.25" style="93" customWidth="1"/>
    <col min="51" max="51" width="2.625" customWidth="1"/>
    <col min="52" max="52" width="27.25" customWidth="1"/>
    <col min="53" max="53" width="8.25" customWidth="1"/>
    <col min="54" max="54" width="5.375" customWidth="1"/>
    <col min="55" max="55" width="13.875" customWidth="1"/>
  </cols>
  <sheetData>
    <row r="1" spans="1:59" ht="7.15" customHeight="1" thickBot="1">
      <c r="A1" s="23"/>
      <c r="D1" s="146"/>
      <c r="E1" s="147"/>
      <c r="F1" s="148"/>
      <c r="G1" s="148"/>
      <c r="H1" s="148"/>
      <c r="I1" s="148"/>
      <c r="J1" s="149"/>
      <c r="K1" s="149"/>
      <c r="N1" s="150"/>
      <c r="P1" s="150"/>
    </row>
    <row r="2" spans="1:59" ht="15.75">
      <c r="A2" s="282" t="s">
        <v>46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/>
      <c r="S2" s="20"/>
      <c r="T2" s="20"/>
      <c r="U2" s="294" t="s">
        <v>21</v>
      </c>
      <c r="V2" s="289"/>
      <c r="W2" s="279"/>
      <c r="X2" s="23"/>
      <c r="Y2" s="282" t="s">
        <v>2</v>
      </c>
      <c r="Z2" s="283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5"/>
      <c r="AM2" s="23"/>
      <c r="AN2" s="278" t="s">
        <v>97</v>
      </c>
      <c r="AO2" s="288"/>
      <c r="AP2" s="289"/>
      <c r="AQ2" s="289"/>
      <c r="AR2" s="289"/>
      <c r="AS2" s="289"/>
      <c r="AT2" s="290"/>
      <c r="AU2" s="110"/>
      <c r="AV2" s="278" t="s">
        <v>90</v>
      </c>
      <c r="AW2" s="288"/>
      <c r="AX2" s="279"/>
      <c r="AY2" s="1"/>
      <c r="AZ2" s="278" t="s">
        <v>107</v>
      </c>
      <c r="BA2" s="279"/>
      <c r="BB2" s="1"/>
      <c r="BC2" s="255" t="s">
        <v>108</v>
      </c>
      <c r="BD2" s="256" t="s">
        <v>109</v>
      </c>
      <c r="BE2" s="264" t="s">
        <v>116</v>
      </c>
    </row>
    <row r="3" spans="1:59">
      <c r="A3" s="42" t="s">
        <v>1</v>
      </c>
      <c r="B3" s="34">
        <v>1</v>
      </c>
      <c r="C3" s="70">
        <v>2</v>
      </c>
      <c r="D3" s="70">
        <v>3</v>
      </c>
      <c r="E3" s="53">
        <v>4</v>
      </c>
      <c r="F3" s="56">
        <v>5</v>
      </c>
      <c r="G3" s="56">
        <v>6</v>
      </c>
      <c r="H3" s="56">
        <v>7</v>
      </c>
      <c r="I3" s="56">
        <v>8</v>
      </c>
      <c r="J3" s="54">
        <v>9</v>
      </c>
      <c r="K3" s="54">
        <v>10</v>
      </c>
      <c r="L3" s="99" t="s">
        <v>49</v>
      </c>
      <c r="M3" s="99" t="s">
        <v>49</v>
      </c>
      <c r="N3" s="55">
        <v>11</v>
      </c>
      <c r="O3" s="100" t="s">
        <v>49</v>
      </c>
      <c r="P3" s="55">
        <v>12</v>
      </c>
      <c r="Q3" s="304" t="s">
        <v>94</v>
      </c>
      <c r="R3" s="302" t="s">
        <v>4</v>
      </c>
      <c r="S3"/>
      <c r="T3" s="21"/>
      <c r="U3" s="280"/>
      <c r="V3" s="295"/>
      <c r="W3" s="281"/>
      <c r="X3" s="23"/>
      <c r="Y3" s="107" t="s">
        <v>6</v>
      </c>
      <c r="Z3" s="67" t="s">
        <v>7</v>
      </c>
      <c r="AA3" s="67" t="s">
        <v>8</v>
      </c>
      <c r="AB3" s="79" t="s">
        <v>9</v>
      </c>
      <c r="AC3" s="57" t="s">
        <v>10</v>
      </c>
      <c r="AD3" s="57" t="s">
        <v>11</v>
      </c>
      <c r="AE3" s="57" t="s">
        <v>12</v>
      </c>
      <c r="AF3" s="57" t="s">
        <v>13</v>
      </c>
      <c r="AG3" s="58" t="s">
        <v>14</v>
      </c>
      <c r="AH3" s="58" t="s">
        <v>15</v>
      </c>
      <c r="AI3" s="59" t="s">
        <v>16</v>
      </c>
      <c r="AJ3" s="59" t="s">
        <v>24</v>
      </c>
      <c r="AK3" s="10"/>
      <c r="AL3" s="11"/>
      <c r="AM3" s="23"/>
      <c r="AN3" s="291"/>
      <c r="AO3" s="292"/>
      <c r="AP3" s="292"/>
      <c r="AQ3" s="292"/>
      <c r="AR3" s="292"/>
      <c r="AS3" s="292"/>
      <c r="AT3" s="293"/>
      <c r="AU3" s="110"/>
      <c r="AV3" s="296"/>
      <c r="AW3" s="297"/>
      <c r="AX3" s="298"/>
      <c r="AY3" s="1"/>
      <c r="AZ3" s="280"/>
      <c r="BA3" s="281"/>
      <c r="BB3" s="1"/>
      <c r="BC3" s="257"/>
      <c r="BD3" s="258"/>
      <c r="BE3" s="265"/>
    </row>
    <row r="4" spans="1:59">
      <c r="A4" s="43"/>
      <c r="B4" s="39" t="s">
        <v>51</v>
      </c>
      <c r="C4" s="71" t="s">
        <v>52</v>
      </c>
      <c r="D4" s="143" t="s">
        <v>53</v>
      </c>
      <c r="E4" s="39" t="s">
        <v>54</v>
      </c>
      <c r="F4" s="145" t="s">
        <v>55</v>
      </c>
      <c r="G4" s="144" t="s">
        <v>56</v>
      </c>
      <c r="H4" s="145" t="s">
        <v>57</v>
      </c>
      <c r="I4" s="39" t="s">
        <v>58</v>
      </c>
      <c r="J4" s="135" t="s">
        <v>59</v>
      </c>
      <c r="K4" s="41" t="s">
        <v>60</v>
      </c>
      <c r="L4" s="98" t="s">
        <v>61</v>
      </c>
      <c r="M4" s="39" t="s">
        <v>62</v>
      </c>
      <c r="N4" s="136" t="s">
        <v>63</v>
      </c>
      <c r="O4" s="71" t="s">
        <v>64</v>
      </c>
      <c r="P4" s="70" t="s">
        <v>65</v>
      </c>
      <c r="Q4" s="303"/>
      <c r="R4" s="303"/>
      <c r="S4" s="14"/>
      <c r="T4" s="22"/>
      <c r="U4" s="44" t="s">
        <v>22</v>
      </c>
      <c r="V4" s="113" t="s">
        <v>89</v>
      </c>
      <c r="W4" s="60" t="s">
        <v>23</v>
      </c>
      <c r="X4" s="66"/>
      <c r="Y4" s="108" t="s">
        <v>51</v>
      </c>
      <c r="Z4" s="100" t="s">
        <v>52</v>
      </c>
      <c r="AA4" s="71" t="s">
        <v>53</v>
      </c>
      <c r="AB4" s="39" t="s">
        <v>54</v>
      </c>
      <c r="AC4" s="39" t="s">
        <v>55</v>
      </c>
      <c r="AD4" s="40" t="s">
        <v>56</v>
      </c>
      <c r="AE4" s="39" t="s">
        <v>57</v>
      </c>
      <c r="AF4" s="39" t="s">
        <v>58</v>
      </c>
      <c r="AG4" s="41" t="s">
        <v>59</v>
      </c>
      <c r="AH4" s="41" t="s">
        <v>60</v>
      </c>
      <c r="AI4" s="100" t="s">
        <v>63</v>
      </c>
      <c r="AJ4" s="100" t="s">
        <v>65</v>
      </c>
      <c r="AK4" s="80" t="s">
        <v>5</v>
      </c>
      <c r="AL4" s="42" t="s">
        <v>4</v>
      </c>
      <c r="AM4" s="23"/>
      <c r="AN4" s="206" t="s">
        <v>104</v>
      </c>
      <c r="AO4" s="165" t="s">
        <v>53</v>
      </c>
      <c r="AP4" s="205" t="s">
        <v>56</v>
      </c>
      <c r="AQ4" s="205" t="s">
        <v>59</v>
      </c>
      <c r="AR4" s="217" t="s">
        <v>63</v>
      </c>
      <c r="AS4" s="215" t="s">
        <v>106</v>
      </c>
      <c r="AT4" s="19" t="s">
        <v>3</v>
      </c>
      <c r="AU4" s="111"/>
      <c r="AV4" s="299" t="s">
        <v>92</v>
      </c>
      <c r="AW4" s="300"/>
      <c r="AX4" s="301"/>
      <c r="AY4" s="8" t="s">
        <v>0</v>
      </c>
      <c r="AZ4" s="45"/>
      <c r="BA4" s="37" t="s">
        <v>4</v>
      </c>
      <c r="BB4" s="2"/>
      <c r="BC4" s="257"/>
      <c r="BD4" s="258"/>
      <c r="BE4" s="265"/>
    </row>
    <row r="5" spans="1:59" s="195" customFormat="1" ht="14.45" customHeight="1">
      <c r="A5" s="166" t="s">
        <v>18</v>
      </c>
      <c r="B5" s="170" t="s">
        <v>99</v>
      </c>
      <c r="C5" s="170" t="s">
        <v>100</v>
      </c>
      <c r="D5" s="170" t="s">
        <v>100</v>
      </c>
      <c r="E5" s="170" t="s">
        <v>49</v>
      </c>
      <c r="F5" s="170" t="s">
        <v>49</v>
      </c>
      <c r="G5" s="170" t="s">
        <v>49</v>
      </c>
      <c r="H5" s="171" t="s">
        <v>49</v>
      </c>
      <c r="I5" s="171" t="s">
        <v>49</v>
      </c>
      <c r="J5" s="171" t="s">
        <v>49</v>
      </c>
      <c r="K5" s="171" t="s">
        <v>49</v>
      </c>
      <c r="L5" s="275" t="s">
        <v>66</v>
      </c>
      <c r="M5" s="275" t="s">
        <v>66</v>
      </c>
      <c r="N5" s="171" t="s">
        <v>49</v>
      </c>
      <c r="O5" s="275" t="s">
        <v>67</v>
      </c>
      <c r="P5" s="172" t="s">
        <v>49</v>
      </c>
      <c r="Q5" s="173">
        <f>S5</f>
        <v>2</v>
      </c>
      <c r="R5" s="174">
        <f>5-Q5*1.666</f>
        <v>1.6680000000000001</v>
      </c>
      <c r="S5" s="175">
        <f t="shared" ref="S5:S28" si="0">COUNTIF(B5:P5,"=ne")</f>
        <v>2</v>
      </c>
      <c r="T5" s="176"/>
      <c r="U5" s="177"/>
      <c r="V5" s="178"/>
      <c r="W5" s="179"/>
      <c r="X5" s="180"/>
      <c r="Y5" s="196" t="s">
        <v>49</v>
      </c>
      <c r="Z5" s="197" t="s">
        <v>49</v>
      </c>
      <c r="AA5" s="197" t="s">
        <v>49</v>
      </c>
      <c r="AB5" s="181" t="s">
        <v>49</v>
      </c>
      <c r="AC5" s="181" t="s">
        <v>49</v>
      </c>
      <c r="AD5" s="181" t="s">
        <v>49</v>
      </c>
      <c r="AE5" s="181" t="s">
        <v>49</v>
      </c>
      <c r="AF5" s="214" t="s">
        <v>49</v>
      </c>
      <c r="AG5" s="181" t="s">
        <v>49</v>
      </c>
      <c r="AH5" s="181" t="s">
        <v>49</v>
      </c>
      <c r="AI5" s="181" t="s">
        <v>49</v>
      </c>
      <c r="AJ5" s="181" t="s">
        <v>49</v>
      </c>
      <c r="AK5" s="182"/>
      <c r="AL5" s="183"/>
      <c r="AM5" s="184"/>
      <c r="AN5" s="185"/>
      <c r="AO5" s="186"/>
      <c r="AP5" s="186"/>
      <c r="AQ5" s="186"/>
      <c r="AR5" s="187"/>
      <c r="AS5" s="216" t="s">
        <v>105</v>
      </c>
      <c r="AT5" s="188"/>
      <c r="AU5" s="189"/>
      <c r="AV5" s="190"/>
      <c r="AW5" s="191"/>
      <c r="AX5" s="192"/>
      <c r="AY5" s="193"/>
      <c r="AZ5" s="169" t="s">
        <v>18</v>
      </c>
      <c r="BA5" s="194"/>
      <c r="BB5" s="176"/>
      <c r="BC5" s="259"/>
      <c r="BD5" s="260"/>
      <c r="BE5" s="266"/>
    </row>
    <row r="6" spans="1:59">
      <c r="A6" s="30" t="s">
        <v>68</v>
      </c>
      <c r="B6" s="72" t="s">
        <v>99</v>
      </c>
      <c r="C6" s="72" t="s">
        <v>99</v>
      </c>
      <c r="D6" s="72" t="s">
        <v>99</v>
      </c>
      <c r="E6" s="72" t="s">
        <v>99</v>
      </c>
      <c r="F6" s="72" t="s">
        <v>99</v>
      </c>
      <c r="G6" s="72" t="s">
        <v>99</v>
      </c>
      <c r="H6" s="27" t="s">
        <v>99</v>
      </c>
      <c r="I6" s="27" t="s">
        <v>99</v>
      </c>
      <c r="J6" s="27" t="s">
        <v>99</v>
      </c>
      <c r="K6" s="27" t="s">
        <v>99</v>
      </c>
      <c r="L6" s="276"/>
      <c r="M6" s="276"/>
      <c r="N6" s="27" t="s">
        <v>99</v>
      </c>
      <c r="O6" s="276"/>
      <c r="P6" s="95" t="s">
        <v>49</v>
      </c>
      <c r="Q6" s="49">
        <f t="shared" ref="Q6:Q28" si="1">S6</f>
        <v>0</v>
      </c>
      <c r="R6" s="51">
        <f t="shared" ref="R6:R28" si="2">5-Q6*1.666</f>
        <v>5</v>
      </c>
      <c r="S6" s="128">
        <f>COUNTIF(B6:P6,"=ne")</f>
        <v>0</v>
      </c>
      <c r="T6" s="5"/>
      <c r="U6" s="162" t="s">
        <v>60</v>
      </c>
      <c r="V6" s="163">
        <v>20</v>
      </c>
      <c r="W6" s="164" t="s">
        <v>39</v>
      </c>
      <c r="X6" s="26"/>
      <c r="Y6" s="227">
        <v>7</v>
      </c>
      <c r="Z6" s="228">
        <v>9</v>
      </c>
      <c r="AA6" s="229">
        <v>9</v>
      </c>
      <c r="AB6" s="229">
        <v>9</v>
      </c>
      <c r="AC6" s="229">
        <v>7</v>
      </c>
      <c r="AD6" s="230">
        <v>9</v>
      </c>
      <c r="AE6" s="229">
        <v>9</v>
      </c>
      <c r="AF6" s="231">
        <v>8</v>
      </c>
      <c r="AG6" s="231">
        <v>8</v>
      </c>
      <c r="AH6" s="229">
        <v>8</v>
      </c>
      <c r="AI6" s="229">
        <v>9</v>
      </c>
      <c r="AJ6" s="229">
        <v>10</v>
      </c>
      <c r="AK6" s="156">
        <f t="shared" ref="AK6:AK28" si="3">SUM(Y6:AJ6)</f>
        <v>102</v>
      </c>
      <c r="AL6" s="35">
        <f>AK6/24</f>
        <v>4.25</v>
      </c>
      <c r="AM6" s="25"/>
      <c r="AN6" s="81"/>
      <c r="AO6" s="85">
        <v>4</v>
      </c>
      <c r="AP6" s="85">
        <v>4.5</v>
      </c>
      <c r="AQ6" s="223">
        <v>5</v>
      </c>
      <c r="AR6" s="219">
        <v>5</v>
      </c>
      <c r="AS6" s="222"/>
      <c r="AT6" s="122">
        <f>AO6+AP6+AQ6+AR6</f>
        <v>18.5</v>
      </c>
      <c r="AU6" s="112"/>
      <c r="AV6" s="101">
        <v>11</v>
      </c>
      <c r="AW6" s="116" t="s">
        <v>91</v>
      </c>
      <c r="AX6" s="154">
        <f t="shared" ref="AX6:AX28" si="4">AV6*0.1</f>
        <v>1.1000000000000001</v>
      </c>
      <c r="AY6" s="5"/>
      <c r="AZ6" s="118" t="s">
        <v>68</v>
      </c>
      <c r="BA6" s="123">
        <f t="shared" ref="BA6:BA28" si="5">R6+AL6+AX6+AT6</f>
        <v>28.85</v>
      </c>
      <c r="BB6" s="5"/>
      <c r="BC6" s="261">
        <v>52</v>
      </c>
      <c r="BD6" s="262">
        <f t="shared" ref="BD6:BD7" si="6">BC6+BA6</f>
        <v>80.849999999999994</v>
      </c>
      <c r="BE6" s="271" t="s">
        <v>121</v>
      </c>
    </row>
    <row r="7" spans="1:59">
      <c r="A7" s="30" t="s">
        <v>69</v>
      </c>
      <c r="B7" s="72" t="s">
        <v>99</v>
      </c>
      <c r="C7" s="72" t="s">
        <v>99</v>
      </c>
      <c r="D7" s="72" t="s">
        <v>99</v>
      </c>
      <c r="E7" s="72" t="s">
        <v>99</v>
      </c>
      <c r="F7" s="72" t="s">
        <v>99</v>
      </c>
      <c r="G7" s="72" t="s">
        <v>99</v>
      </c>
      <c r="H7" s="27" t="s">
        <v>99</v>
      </c>
      <c r="I7" s="27" t="s">
        <v>99</v>
      </c>
      <c r="J7" s="27" t="s">
        <v>99</v>
      </c>
      <c r="K7" s="27" t="s">
        <v>99</v>
      </c>
      <c r="L7" s="276"/>
      <c r="M7" s="276"/>
      <c r="N7" s="27" t="s">
        <v>99</v>
      </c>
      <c r="O7" s="276"/>
      <c r="P7" s="95" t="s">
        <v>49</v>
      </c>
      <c r="Q7" s="49">
        <f>S7</f>
        <v>0</v>
      </c>
      <c r="R7" s="51">
        <f t="shared" si="2"/>
        <v>5</v>
      </c>
      <c r="S7" s="128">
        <f t="shared" si="0"/>
        <v>0</v>
      </c>
      <c r="T7" s="5"/>
      <c r="U7" s="162" t="s">
        <v>59</v>
      </c>
      <c r="V7" s="163">
        <v>18</v>
      </c>
      <c r="W7" s="164" t="s">
        <v>37</v>
      </c>
      <c r="X7" s="26"/>
      <c r="Y7" s="232">
        <v>5</v>
      </c>
      <c r="Z7" s="230">
        <v>10</v>
      </c>
      <c r="AA7" s="230">
        <v>7</v>
      </c>
      <c r="AB7" s="230">
        <v>9</v>
      </c>
      <c r="AC7" s="230">
        <v>6</v>
      </c>
      <c r="AD7" s="235">
        <v>9</v>
      </c>
      <c r="AE7" s="229">
        <v>8</v>
      </c>
      <c r="AF7" s="231">
        <v>8</v>
      </c>
      <c r="AG7" s="229">
        <v>9</v>
      </c>
      <c r="AH7" s="229">
        <v>10</v>
      </c>
      <c r="AI7" s="229">
        <v>9</v>
      </c>
      <c r="AJ7" s="229">
        <v>10</v>
      </c>
      <c r="AK7" s="156">
        <f t="shared" si="3"/>
        <v>100</v>
      </c>
      <c r="AL7" s="35">
        <f t="shared" ref="AL7:AL27" si="7">AK7/24</f>
        <v>4.166666666666667</v>
      </c>
      <c r="AM7" s="25"/>
      <c r="AN7" s="81"/>
      <c r="AO7" s="85">
        <v>4</v>
      </c>
      <c r="AP7" s="85">
        <v>5</v>
      </c>
      <c r="AQ7" s="90">
        <v>4.5</v>
      </c>
      <c r="AR7" s="219">
        <v>3</v>
      </c>
      <c r="AT7" s="122">
        <f t="shared" ref="AT7:AT28" si="8">AO7+AP7+AQ7+AR7</f>
        <v>16.5</v>
      </c>
      <c r="AU7" s="112"/>
      <c r="AV7" s="101">
        <v>3</v>
      </c>
      <c r="AW7" s="116" t="s">
        <v>91</v>
      </c>
      <c r="AX7" s="154">
        <f t="shared" si="4"/>
        <v>0.30000000000000004</v>
      </c>
      <c r="AY7" s="5"/>
      <c r="AZ7" s="118" t="s">
        <v>69</v>
      </c>
      <c r="BA7" s="123">
        <f t="shared" si="5"/>
        <v>25.966666666666669</v>
      </c>
      <c r="BB7" s="5"/>
      <c r="BC7" s="261">
        <v>65</v>
      </c>
      <c r="BD7" s="262">
        <f t="shared" si="6"/>
        <v>90.966666666666669</v>
      </c>
      <c r="BE7" s="271" t="s">
        <v>122</v>
      </c>
    </row>
    <row r="8" spans="1:59">
      <c r="A8" s="30" t="s">
        <v>70</v>
      </c>
      <c r="B8" s="72" t="s">
        <v>99</v>
      </c>
      <c r="C8" s="72" t="s">
        <v>99</v>
      </c>
      <c r="D8" s="72" t="s">
        <v>99</v>
      </c>
      <c r="E8" s="72" t="s">
        <v>99</v>
      </c>
      <c r="F8" s="72" t="s">
        <v>99</v>
      </c>
      <c r="G8" s="72" t="s">
        <v>99</v>
      </c>
      <c r="H8" s="27" t="s">
        <v>99</v>
      </c>
      <c r="I8" s="27" t="s">
        <v>99</v>
      </c>
      <c r="J8" s="27" t="s">
        <v>99</v>
      </c>
      <c r="K8" s="27" t="s">
        <v>99</v>
      </c>
      <c r="L8" s="276"/>
      <c r="M8" s="276"/>
      <c r="N8" s="27" t="s">
        <v>99</v>
      </c>
      <c r="O8" s="276"/>
      <c r="P8" s="95" t="s">
        <v>49</v>
      </c>
      <c r="Q8" s="49">
        <f t="shared" si="1"/>
        <v>0</v>
      </c>
      <c r="R8" s="51">
        <f>5-Q8*1.666</f>
        <v>5</v>
      </c>
      <c r="S8" s="128">
        <f t="shared" si="0"/>
        <v>0</v>
      </c>
      <c r="T8" s="5"/>
      <c r="U8" s="162" t="s">
        <v>60</v>
      </c>
      <c r="V8" s="163">
        <v>19</v>
      </c>
      <c r="W8" s="164" t="s">
        <v>38</v>
      </c>
      <c r="X8" s="75"/>
      <c r="Y8" s="232">
        <v>6</v>
      </c>
      <c r="Z8" s="230">
        <v>7</v>
      </c>
      <c r="AA8" s="230">
        <v>6</v>
      </c>
      <c r="AB8" s="230">
        <v>7</v>
      </c>
      <c r="AC8" s="230">
        <v>8</v>
      </c>
      <c r="AD8" s="230">
        <v>8</v>
      </c>
      <c r="AE8" s="229">
        <v>9</v>
      </c>
      <c r="AF8" s="231">
        <v>8</v>
      </c>
      <c r="AG8" s="229">
        <v>8</v>
      </c>
      <c r="AH8" s="229">
        <v>8</v>
      </c>
      <c r="AI8" s="229">
        <v>8</v>
      </c>
      <c r="AJ8" s="229">
        <v>9</v>
      </c>
      <c r="AK8" s="156">
        <f t="shared" si="3"/>
        <v>92</v>
      </c>
      <c r="AL8" s="35">
        <f t="shared" si="7"/>
        <v>3.8333333333333335</v>
      </c>
      <c r="AM8" s="25"/>
      <c r="AN8" s="81"/>
      <c r="AO8" s="85">
        <v>5</v>
      </c>
      <c r="AP8" s="85">
        <v>4.5</v>
      </c>
      <c r="AQ8" s="85">
        <v>3</v>
      </c>
      <c r="AR8" s="219">
        <v>4.5</v>
      </c>
      <c r="AS8" s="141"/>
      <c r="AT8" s="122">
        <f>AO8+AP8+AQ8+AR8</f>
        <v>17</v>
      </c>
      <c r="AU8" s="112"/>
      <c r="AV8" s="101">
        <v>2</v>
      </c>
      <c r="AW8" s="116" t="s">
        <v>91</v>
      </c>
      <c r="AX8" s="154">
        <f t="shared" si="4"/>
        <v>0.2</v>
      </c>
      <c r="AY8" s="5"/>
      <c r="AZ8" s="118" t="s">
        <v>70</v>
      </c>
      <c r="BA8" s="123">
        <f t="shared" si="5"/>
        <v>26.033333333333331</v>
      </c>
      <c r="BB8" s="5"/>
      <c r="BC8" s="261">
        <v>50</v>
      </c>
      <c r="BD8" s="262">
        <f>BC8+BA8</f>
        <v>76.033333333333331</v>
      </c>
      <c r="BE8" s="267" t="s">
        <v>117</v>
      </c>
    </row>
    <row r="9" spans="1:59">
      <c r="A9" s="96" t="s">
        <v>71</v>
      </c>
      <c r="B9" s="151" t="s">
        <v>99</v>
      </c>
      <c r="C9" s="151" t="s">
        <v>99</v>
      </c>
      <c r="D9" s="151" t="s">
        <v>99</v>
      </c>
      <c r="E9" s="151" t="s">
        <v>99</v>
      </c>
      <c r="F9" s="151" t="s">
        <v>99</v>
      </c>
      <c r="G9" s="151" t="s">
        <v>99</v>
      </c>
      <c r="H9" s="151" t="s">
        <v>99</v>
      </c>
      <c r="I9" s="151" t="s">
        <v>99</v>
      </c>
      <c r="J9" s="27" t="s">
        <v>99</v>
      </c>
      <c r="K9" s="151" t="s">
        <v>99</v>
      </c>
      <c r="L9" s="276"/>
      <c r="M9" s="276"/>
      <c r="N9" s="27" t="s">
        <v>99</v>
      </c>
      <c r="O9" s="276"/>
      <c r="P9" s="95" t="s">
        <v>49</v>
      </c>
      <c r="Q9" s="49">
        <f t="shared" ref="Q9:Q10" si="9">S9</f>
        <v>0</v>
      </c>
      <c r="R9" s="51">
        <f t="shared" ref="R9:R10" si="10">5-Q9*1.666</f>
        <v>5</v>
      </c>
      <c r="S9" s="128">
        <f t="shared" si="0"/>
        <v>0</v>
      </c>
      <c r="T9" s="5"/>
      <c r="U9" s="162" t="s">
        <v>54</v>
      </c>
      <c r="V9" s="163">
        <v>5</v>
      </c>
      <c r="W9" s="167" t="s">
        <v>30</v>
      </c>
      <c r="X9" s="103"/>
      <c r="Y9" s="247">
        <v>9</v>
      </c>
      <c r="Z9" s="248">
        <v>8</v>
      </c>
      <c r="AA9" s="248">
        <v>10</v>
      </c>
      <c r="AB9" s="248">
        <v>8</v>
      </c>
      <c r="AC9" s="248">
        <v>8</v>
      </c>
      <c r="AD9" s="248">
        <v>10</v>
      </c>
      <c r="AE9" s="65">
        <v>8</v>
      </c>
      <c r="AF9" s="213">
        <v>10</v>
      </c>
      <c r="AG9" s="65">
        <v>9</v>
      </c>
      <c r="AH9" s="65">
        <v>9</v>
      </c>
      <c r="AI9" s="226" t="s">
        <v>49</v>
      </c>
      <c r="AJ9" s="226" t="s">
        <v>49</v>
      </c>
      <c r="AK9" s="156">
        <f t="shared" si="3"/>
        <v>89</v>
      </c>
      <c r="AL9" s="83">
        <f t="shared" si="7"/>
        <v>3.7083333333333335</v>
      </c>
      <c r="AN9" s="81"/>
      <c r="AO9" s="85">
        <v>5</v>
      </c>
      <c r="AP9" s="85">
        <v>5.5</v>
      </c>
      <c r="AQ9" s="85">
        <v>4</v>
      </c>
      <c r="AR9" s="220">
        <v>5.5</v>
      </c>
      <c r="AS9" s="141"/>
      <c r="AT9" s="122">
        <f t="shared" si="8"/>
        <v>20</v>
      </c>
      <c r="AU9" s="112"/>
      <c r="AV9" s="101">
        <v>3</v>
      </c>
      <c r="AW9" s="116" t="s">
        <v>91</v>
      </c>
      <c r="AX9" s="154">
        <f t="shared" si="4"/>
        <v>0.30000000000000004</v>
      </c>
      <c r="AY9" s="5"/>
      <c r="AZ9" s="118" t="s">
        <v>71</v>
      </c>
      <c r="BA9" s="123">
        <f t="shared" si="5"/>
        <v>29.008333333333333</v>
      </c>
      <c r="BB9" s="5"/>
      <c r="BC9" s="261">
        <v>66</v>
      </c>
      <c r="BD9" s="262">
        <f>BC9+BA9</f>
        <v>95.008333333333326</v>
      </c>
      <c r="BE9" s="267" t="s">
        <v>122</v>
      </c>
    </row>
    <row r="10" spans="1:59" s="105" customFormat="1">
      <c r="A10" s="97" t="s">
        <v>72</v>
      </c>
      <c r="B10" s="152" t="s">
        <v>99</v>
      </c>
      <c r="C10" s="152" t="s">
        <v>99</v>
      </c>
      <c r="D10" s="152" t="s">
        <v>99</v>
      </c>
      <c r="E10" s="152" t="s">
        <v>99</v>
      </c>
      <c r="F10" s="152" t="s">
        <v>99</v>
      </c>
      <c r="G10" s="207" t="s">
        <v>99</v>
      </c>
      <c r="H10" s="152" t="s">
        <v>99</v>
      </c>
      <c r="I10" s="152" t="s">
        <v>99</v>
      </c>
      <c r="J10" s="27" t="s">
        <v>99</v>
      </c>
      <c r="K10" s="207" t="s">
        <v>99</v>
      </c>
      <c r="L10" s="276"/>
      <c r="M10" s="276"/>
      <c r="N10" s="27" t="s">
        <v>99</v>
      </c>
      <c r="O10" s="276"/>
      <c r="P10" s="95" t="s">
        <v>49</v>
      </c>
      <c r="Q10" s="49">
        <f t="shared" si="9"/>
        <v>0</v>
      </c>
      <c r="R10" s="51">
        <f t="shared" si="10"/>
        <v>5</v>
      </c>
      <c r="S10" s="134">
        <f t="shared" si="0"/>
        <v>0</v>
      </c>
      <c r="T10" s="125"/>
      <c r="U10" s="162" t="s">
        <v>55</v>
      </c>
      <c r="V10" s="163">
        <v>8</v>
      </c>
      <c r="W10" s="164" t="s">
        <v>32</v>
      </c>
      <c r="X10" s="103"/>
      <c r="Y10" s="247">
        <v>5</v>
      </c>
      <c r="Z10" s="248">
        <v>6</v>
      </c>
      <c r="AA10" s="248">
        <v>7</v>
      </c>
      <c r="AB10" s="248">
        <v>7</v>
      </c>
      <c r="AC10" s="248">
        <v>7</v>
      </c>
      <c r="AD10" s="248">
        <v>7</v>
      </c>
      <c r="AE10" s="65">
        <v>7</v>
      </c>
      <c r="AF10" s="213">
        <v>6</v>
      </c>
      <c r="AG10" s="65">
        <v>8</v>
      </c>
      <c r="AH10" s="65">
        <v>8</v>
      </c>
      <c r="AI10" s="65">
        <v>8</v>
      </c>
      <c r="AJ10" s="226" t="s">
        <v>49</v>
      </c>
      <c r="AK10" s="156">
        <f t="shared" si="3"/>
        <v>76</v>
      </c>
      <c r="AL10" s="83">
        <f t="shared" ref="AL10" si="11">AK10/24</f>
        <v>3.1666666666666665</v>
      </c>
      <c r="AM10" s="25"/>
      <c r="AN10" s="81"/>
      <c r="AO10" s="85">
        <v>3</v>
      </c>
      <c r="AP10" s="85">
        <v>4</v>
      </c>
      <c r="AQ10" s="85">
        <v>2</v>
      </c>
      <c r="AR10" s="219">
        <v>4</v>
      </c>
      <c r="AS10" s="141"/>
      <c r="AT10" s="122">
        <f t="shared" si="8"/>
        <v>13</v>
      </c>
      <c r="AU10" s="112"/>
      <c r="AV10" s="101">
        <v>1</v>
      </c>
      <c r="AW10" s="116" t="s">
        <v>91</v>
      </c>
      <c r="AX10" s="154">
        <f t="shared" si="4"/>
        <v>0.1</v>
      </c>
      <c r="AY10" s="104"/>
      <c r="AZ10" s="119" t="s">
        <v>72</v>
      </c>
      <c r="BA10" s="123">
        <f t="shared" si="5"/>
        <v>21.266666666666666</v>
      </c>
      <c r="BB10" s="5"/>
      <c r="BC10" s="261">
        <v>15</v>
      </c>
      <c r="BD10" s="262">
        <f t="shared" ref="BD10:BD28" si="12">BC10+BA10</f>
        <v>36.266666666666666</v>
      </c>
      <c r="BE10" s="269" t="s">
        <v>118</v>
      </c>
      <c r="BF10"/>
      <c r="BG10"/>
    </row>
    <row r="11" spans="1:59">
      <c r="A11" s="30" t="s">
        <v>19</v>
      </c>
      <c r="B11" s="72" t="s">
        <v>99</v>
      </c>
      <c r="C11" s="72" t="s">
        <v>99</v>
      </c>
      <c r="D11" s="72" t="s">
        <v>99</v>
      </c>
      <c r="E11" s="72" t="s">
        <v>103</v>
      </c>
      <c r="F11" s="72" t="s">
        <v>99</v>
      </c>
      <c r="G11" s="72" t="s">
        <v>99</v>
      </c>
      <c r="H11" s="27" t="s">
        <v>99</v>
      </c>
      <c r="I11" s="27" t="s">
        <v>99</v>
      </c>
      <c r="J11" s="27" t="s">
        <v>99</v>
      </c>
      <c r="K11" s="27" t="s">
        <v>99</v>
      </c>
      <c r="L11" s="276"/>
      <c r="M11" s="276"/>
      <c r="N11" s="27" t="s">
        <v>99</v>
      </c>
      <c r="O11" s="276"/>
      <c r="P11" s="95" t="s">
        <v>103</v>
      </c>
      <c r="Q11" s="49">
        <f t="shared" si="1"/>
        <v>0</v>
      </c>
      <c r="R11" s="51">
        <f t="shared" si="2"/>
        <v>5</v>
      </c>
      <c r="S11" s="128">
        <f t="shared" si="0"/>
        <v>0</v>
      </c>
      <c r="T11" s="5"/>
      <c r="U11" s="162" t="s">
        <v>57</v>
      </c>
      <c r="V11" s="163">
        <v>11</v>
      </c>
      <c r="W11" s="208" t="s">
        <v>47</v>
      </c>
      <c r="X11" s="92"/>
      <c r="Y11" s="230">
        <v>1</v>
      </c>
      <c r="Z11" s="230">
        <v>3</v>
      </c>
      <c r="AA11" s="230">
        <v>1</v>
      </c>
      <c r="AB11" s="230">
        <v>3</v>
      </c>
      <c r="AC11" s="230">
        <v>3</v>
      </c>
      <c r="AD11" s="230">
        <v>2</v>
      </c>
      <c r="AE11" s="229">
        <v>5</v>
      </c>
      <c r="AF11" s="231">
        <v>7</v>
      </c>
      <c r="AG11" s="229">
        <v>4</v>
      </c>
      <c r="AH11" s="229">
        <v>2</v>
      </c>
      <c r="AI11" s="253">
        <v>5</v>
      </c>
      <c r="AJ11" s="229">
        <v>5</v>
      </c>
      <c r="AK11" s="156">
        <f t="shared" si="3"/>
        <v>41</v>
      </c>
      <c r="AL11" s="35">
        <f t="shared" si="7"/>
        <v>1.7083333333333333</v>
      </c>
      <c r="AM11" s="25"/>
      <c r="AN11" s="81"/>
      <c r="AO11" s="85">
        <v>3</v>
      </c>
      <c r="AP11" s="85">
        <v>1.5</v>
      </c>
      <c r="AQ11" s="85">
        <v>2.5</v>
      </c>
      <c r="AR11" s="219">
        <v>2</v>
      </c>
      <c r="AS11" s="141"/>
      <c r="AT11" s="122">
        <f t="shared" si="8"/>
        <v>9</v>
      </c>
      <c r="AU11" s="112"/>
      <c r="AV11" s="101"/>
      <c r="AW11" s="116" t="s">
        <v>91</v>
      </c>
      <c r="AX11" s="154">
        <f t="shared" si="4"/>
        <v>0</v>
      </c>
      <c r="AY11" s="5"/>
      <c r="AZ11" s="118" t="s">
        <v>19</v>
      </c>
      <c r="BA11" s="123">
        <f t="shared" si="5"/>
        <v>15.708333333333332</v>
      </c>
      <c r="BB11" s="5"/>
      <c r="BC11" s="261">
        <v>20</v>
      </c>
      <c r="BD11" s="262">
        <f t="shared" si="12"/>
        <v>35.708333333333329</v>
      </c>
      <c r="BE11" s="269" t="s">
        <v>118</v>
      </c>
    </row>
    <row r="12" spans="1:59">
      <c r="A12" s="30" t="s">
        <v>73</v>
      </c>
      <c r="B12" s="72" t="s">
        <v>99</v>
      </c>
      <c r="C12" s="72" t="s">
        <v>99</v>
      </c>
      <c r="D12" s="72" t="s">
        <v>99</v>
      </c>
      <c r="E12" s="72" t="s">
        <v>99</v>
      </c>
      <c r="F12" s="72" t="s">
        <v>99</v>
      </c>
      <c r="G12" s="72" t="s">
        <v>99</v>
      </c>
      <c r="H12" s="27" t="s">
        <v>99</v>
      </c>
      <c r="I12" s="27" t="s">
        <v>99</v>
      </c>
      <c r="J12" s="27" t="s">
        <v>99</v>
      </c>
      <c r="K12" s="27" t="s">
        <v>99</v>
      </c>
      <c r="L12" s="276"/>
      <c r="M12" s="276"/>
      <c r="N12" s="27" t="s">
        <v>99</v>
      </c>
      <c r="O12" s="276"/>
      <c r="P12" s="95" t="s">
        <v>49</v>
      </c>
      <c r="Q12" s="49">
        <f t="shared" si="1"/>
        <v>0</v>
      </c>
      <c r="R12" s="51">
        <f t="shared" si="2"/>
        <v>5</v>
      </c>
      <c r="S12" s="128">
        <f t="shared" si="0"/>
        <v>0</v>
      </c>
      <c r="T12" s="5"/>
      <c r="U12" s="162" t="s">
        <v>58</v>
      </c>
      <c r="V12" s="163">
        <v>15</v>
      </c>
      <c r="W12" s="164" t="s">
        <v>36</v>
      </c>
      <c r="X12" s="26"/>
      <c r="Y12" s="232">
        <v>8</v>
      </c>
      <c r="Z12" s="230">
        <v>9</v>
      </c>
      <c r="AA12" s="230">
        <v>10</v>
      </c>
      <c r="AB12" s="230">
        <v>9</v>
      </c>
      <c r="AC12" s="230">
        <v>10</v>
      </c>
      <c r="AD12" s="230">
        <v>10</v>
      </c>
      <c r="AE12" s="229">
        <v>9</v>
      </c>
      <c r="AF12" s="231">
        <v>10</v>
      </c>
      <c r="AG12" s="229">
        <v>10</v>
      </c>
      <c r="AH12" s="229">
        <v>10</v>
      </c>
      <c r="AI12" s="229">
        <v>10</v>
      </c>
      <c r="AJ12" s="229">
        <v>10</v>
      </c>
      <c r="AK12" s="156">
        <f t="shared" si="3"/>
        <v>115</v>
      </c>
      <c r="AL12" s="35">
        <f t="shared" si="7"/>
        <v>4.791666666666667</v>
      </c>
      <c r="AM12" s="25"/>
      <c r="AN12" s="81"/>
      <c r="AO12" s="85">
        <v>5</v>
      </c>
      <c r="AP12" s="85">
        <v>5.5</v>
      </c>
      <c r="AQ12" s="85">
        <v>4.5</v>
      </c>
      <c r="AR12" s="219">
        <v>4.5</v>
      </c>
      <c r="AS12" s="141"/>
      <c r="AT12" s="122">
        <f t="shared" si="8"/>
        <v>19.5</v>
      </c>
      <c r="AU12" s="112"/>
      <c r="AV12" s="101">
        <v>21</v>
      </c>
      <c r="AW12" s="116" t="s">
        <v>91</v>
      </c>
      <c r="AX12" s="154">
        <f t="shared" si="4"/>
        <v>2.1</v>
      </c>
      <c r="AY12" s="5"/>
      <c r="AZ12" s="118" t="s">
        <v>73</v>
      </c>
      <c r="BA12" s="123">
        <f t="shared" si="5"/>
        <v>31.391666666666666</v>
      </c>
      <c r="BB12" s="5"/>
      <c r="BC12" s="261">
        <v>70</v>
      </c>
      <c r="BD12" s="262">
        <f t="shared" si="12"/>
        <v>101.39166666666667</v>
      </c>
      <c r="BE12" s="271" t="s">
        <v>122</v>
      </c>
    </row>
    <row r="13" spans="1:59">
      <c r="A13" s="30" t="s">
        <v>74</v>
      </c>
      <c r="B13" s="72" t="s">
        <v>99</v>
      </c>
      <c r="C13" s="72" t="s">
        <v>99</v>
      </c>
      <c r="D13" s="72" t="s">
        <v>103</v>
      </c>
      <c r="E13" s="72" t="s">
        <v>99</v>
      </c>
      <c r="F13" s="72" t="s">
        <v>99</v>
      </c>
      <c r="G13" s="72" t="s">
        <v>99</v>
      </c>
      <c r="H13" s="27" t="s">
        <v>99</v>
      </c>
      <c r="I13" s="27" t="s">
        <v>99</v>
      </c>
      <c r="J13" s="27" t="s">
        <v>99</v>
      </c>
      <c r="K13" s="27" t="s">
        <v>99</v>
      </c>
      <c r="L13" s="276"/>
      <c r="M13" s="276"/>
      <c r="N13" s="27" t="s">
        <v>99</v>
      </c>
      <c r="O13" s="276"/>
      <c r="P13" s="95" t="s">
        <v>49</v>
      </c>
      <c r="Q13" s="49">
        <f t="shared" si="1"/>
        <v>0</v>
      </c>
      <c r="R13" s="51">
        <f t="shared" si="2"/>
        <v>5</v>
      </c>
      <c r="S13" s="128">
        <f t="shared" si="0"/>
        <v>0</v>
      </c>
      <c r="T13" s="5"/>
      <c r="U13" s="162" t="s">
        <v>56</v>
      </c>
      <c r="V13" s="163">
        <v>9</v>
      </c>
      <c r="W13" s="164" t="s">
        <v>48</v>
      </c>
      <c r="X13" s="26"/>
      <c r="Y13" s="232">
        <v>8</v>
      </c>
      <c r="Z13" s="230">
        <v>9</v>
      </c>
      <c r="AA13" s="230">
        <v>10</v>
      </c>
      <c r="AB13" s="230">
        <v>8</v>
      </c>
      <c r="AC13" s="230">
        <v>9</v>
      </c>
      <c r="AD13" s="230">
        <v>9</v>
      </c>
      <c r="AE13" s="229">
        <v>10</v>
      </c>
      <c r="AF13" s="231">
        <v>9</v>
      </c>
      <c r="AG13" s="229">
        <v>9</v>
      </c>
      <c r="AH13" s="229">
        <v>8</v>
      </c>
      <c r="AI13" s="229">
        <v>9</v>
      </c>
      <c r="AJ13" s="229">
        <v>8</v>
      </c>
      <c r="AK13" s="156">
        <f t="shared" si="3"/>
        <v>106</v>
      </c>
      <c r="AL13" s="35">
        <f t="shared" si="7"/>
        <v>4.416666666666667</v>
      </c>
      <c r="AM13" s="25"/>
      <c r="AN13" s="168"/>
      <c r="AO13" s="90">
        <v>4</v>
      </c>
      <c r="AP13" s="90">
        <v>4.5</v>
      </c>
      <c r="AQ13" s="85">
        <v>3.5</v>
      </c>
      <c r="AR13" s="219">
        <v>5</v>
      </c>
      <c r="AS13" s="141"/>
      <c r="AT13" s="122">
        <f t="shared" si="8"/>
        <v>17</v>
      </c>
      <c r="AU13" s="112"/>
      <c r="AV13" s="101">
        <v>24</v>
      </c>
      <c r="AW13" s="116" t="s">
        <v>91</v>
      </c>
      <c r="AX13" s="154">
        <f t="shared" si="4"/>
        <v>2.4000000000000004</v>
      </c>
      <c r="AY13" s="5"/>
      <c r="AZ13" s="118" t="s">
        <v>74</v>
      </c>
      <c r="BA13" s="123">
        <f t="shared" si="5"/>
        <v>28.81666666666667</v>
      </c>
      <c r="BB13" s="5"/>
      <c r="BC13" s="261">
        <v>32</v>
      </c>
      <c r="BD13" s="262">
        <f t="shared" si="12"/>
        <v>60.81666666666667</v>
      </c>
      <c r="BE13" s="271" t="s">
        <v>119</v>
      </c>
    </row>
    <row r="14" spans="1:59">
      <c r="A14" s="30" t="s">
        <v>75</v>
      </c>
      <c r="B14" s="72" t="s">
        <v>99</v>
      </c>
      <c r="C14" s="72" t="s">
        <v>99</v>
      </c>
      <c r="D14" s="72" t="s">
        <v>99</v>
      </c>
      <c r="E14" s="72" t="s">
        <v>99</v>
      </c>
      <c r="F14" s="72" t="s">
        <v>99</v>
      </c>
      <c r="G14" s="72" t="s">
        <v>99</v>
      </c>
      <c r="H14" s="27" t="s">
        <v>103</v>
      </c>
      <c r="I14" s="27" t="s">
        <v>103</v>
      </c>
      <c r="J14" s="27" t="s">
        <v>99</v>
      </c>
      <c r="K14" s="27" t="s">
        <v>99</v>
      </c>
      <c r="L14" s="276"/>
      <c r="M14" s="276"/>
      <c r="N14" s="27" t="s">
        <v>99</v>
      </c>
      <c r="O14" s="276"/>
      <c r="P14" s="95" t="s">
        <v>49</v>
      </c>
      <c r="Q14" s="49">
        <f t="shared" si="1"/>
        <v>0</v>
      </c>
      <c r="R14" s="51">
        <f t="shared" si="2"/>
        <v>5</v>
      </c>
      <c r="S14" s="128">
        <f t="shared" si="0"/>
        <v>0</v>
      </c>
      <c r="T14" s="5"/>
      <c r="U14" s="209" t="s">
        <v>57</v>
      </c>
      <c r="V14" s="163">
        <v>12</v>
      </c>
      <c r="W14" s="167" t="s">
        <v>33</v>
      </c>
      <c r="X14" s="26"/>
      <c r="Y14" s="232">
        <v>9</v>
      </c>
      <c r="Z14" s="230">
        <v>9</v>
      </c>
      <c r="AA14" s="230">
        <v>10</v>
      </c>
      <c r="AB14" s="230">
        <v>10</v>
      </c>
      <c r="AC14" s="230">
        <v>9</v>
      </c>
      <c r="AD14" s="233">
        <v>9</v>
      </c>
      <c r="AE14" s="229">
        <v>10</v>
      </c>
      <c r="AF14" s="231">
        <v>9</v>
      </c>
      <c r="AG14" s="229">
        <v>10</v>
      </c>
      <c r="AH14" s="229">
        <v>10</v>
      </c>
      <c r="AI14" s="229">
        <v>10</v>
      </c>
      <c r="AJ14" s="229">
        <v>10</v>
      </c>
      <c r="AK14" s="156">
        <f t="shared" si="3"/>
        <v>115</v>
      </c>
      <c r="AL14" s="35">
        <f t="shared" si="7"/>
        <v>4.791666666666667</v>
      </c>
      <c r="AM14" s="25"/>
      <c r="AN14" s="81"/>
      <c r="AO14" s="85">
        <v>5</v>
      </c>
      <c r="AP14" s="85">
        <v>5.5</v>
      </c>
      <c r="AQ14" s="223">
        <v>3.5</v>
      </c>
      <c r="AR14" s="219">
        <v>5</v>
      </c>
      <c r="AS14" s="222"/>
      <c r="AT14" s="122">
        <f t="shared" si="8"/>
        <v>19</v>
      </c>
      <c r="AU14" s="112"/>
      <c r="AV14" s="101">
        <v>19</v>
      </c>
      <c r="AW14" s="116" t="s">
        <v>91</v>
      </c>
      <c r="AX14" s="154">
        <f t="shared" si="4"/>
        <v>1.9000000000000001</v>
      </c>
      <c r="AY14" s="5"/>
      <c r="AZ14" s="118" t="s">
        <v>75</v>
      </c>
      <c r="BA14" s="123">
        <f t="shared" si="5"/>
        <v>30.69166666666667</v>
      </c>
      <c r="BB14" s="5"/>
      <c r="BC14" s="261">
        <v>66</v>
      </c>
      <c r="BD14" s="262">
        <f t="shared" si="12"/>
        <v>96.691666666666663</v>
      </c>
      <c r="BE14" s="271" t="s">
        <v>122</v>
      </c>
    </row>
    <row r="15" spans="1:59">
      <c r="A15" s="30" t="s">
        <v>76</v>
      </c>
      <c r="B15" s="72" t="s">
        <v>99</v>
      </c>
      <c r="C15" s="72" t="s">
        <v>99</v>
      </c>
      <c r="D15" s="72" t="s">
        <v>99</v>
      </c>
      <c r="E15" s="72" t="s">
        <v>99</v>
      </c>
      <c r="F15" s="72" t="s">
        <v>99</v>
      </c>
      <c r="G15" s="72" t="s">
        <v>99</v>
      </c>
      <c r="H15" s="27" t="s">
        <v>99</v>
      </c>
      <c r="I15" s="27" t="s">
        <v>99</v>
      </c>
      <c r="J15" s="27" t="s">
        <v>99</v>
      </c>
      <c r="K15" s="27" t="s">
        <v>103</v>
      </c>
      <c r="L15" s="276"/>
      <c r="M15" s="276"/>
      <c r="N15" s="27" t="s">
        <v>99</v>
      </c>
      <c r="O15" s="276"/>
      <c r="P15" s="95" t="s">
        <v>49</v>
      </c>
      <c r="Q15" s="49">
        <f t="shared" si="1"/>
        <v>0</v>
      </c>
      <c r="R15" s="51">
        <f t="shared" si="2"/>
        <v>5</v>
      </c>
      <c r="S15" s="128">
        <f t="shared" si="0"/>
        <v>0</v>
      </c>
      <c r="T15" s="5"/>
      <c r="U15" s="162" t="s">
        <v>63</v>
      </c>
      <c r="V15" s="163">
        <v>22</v>
      </c>
      <c r="W15" s="167" t="s">
        <v>40</v>
      </c>
      <c r="X15" s="26"/>
      <c r="Y15" s="232">
        <v>8</v>
      </c>
      <c r="Z15" s="230">
        <v>7</v>
      </c>
      <c r="AA15" s="230">
        <v>7</v>
      </c>
      <c r="AB15" s="230">
        <v>8</v>
      </c>
      <c r="AC15" s="230">
        <v>7</v>
      </c>
      <c r="AD15" s="230">
        <v>7</v>
      </c>
      <c r="AE15" s="229">
        <v>8</v>
      </c>
      <c r="AF15" s="231">
        <v>8</v>
      </c>
      <c r="AG15" s="229">
        <v>8</v>
      </c>
      <c r="AH15" s="229">
        <v>7</v>
      </c>
      <c r="AI15" s="229">
        <v>8</v>
      </c>
      <c r="AJ15" s="234">
        <v>10</v>
      </c>
      <c r="AK15" s="156">
        <f t="shared" si="3"/>
        <v>93</v>
      </c>
      <c r="AL15" s="82">
        <f t="shared" si="7"/>
        <v>3.875</v>
      </c>
      <c r="AM15" s="25"/>
      <c r="AN15" s="81"/>
      <c r="AO15" s="85">
        <v>5</v>
      </c>
      <c r="AP15" s="85">
        <v>4.5</v>
      </c>
      <c r="AQ15" s="85">
        <v>3</v>
      </c>
      <c r="AR15" s="219">
        <v>4</v>
      </c>
      <c r="AS15" s="141"/>
      <c r="AT15" s="122">
        <f t="shared" si="8"/>
        <v>16.5</v>
      </c>
      <c r="AU15" s="112"/>
      <c r="AV15" s="101">
        <v>3</v>
      </c>
      <c r="AW15" s="116" t="s">
        <v>91</v>
      </c>
      <c r="AX15" s="154">
        <f t="shared" si="4"/>
        <v>0.30000000000000004</v>
      </c>
      <c r="AY15" s="5"/>
      <c r="AZ15" s="118" t="s">
        <v>76</v>
      </c>
      <c r="BA15" s="123">
        <f t="shared" si="5"/>
        <v>25.675000000000001</v>
      </c>
      <c r="BB15" s="5"/>
      <c r="BC15" s="261">
        <v>35</v>
      </c>
      <c r="BD15" s="262">
        <f t="shared" si="12"/>
        <v>60.674999999999997</v>
      </c>
      <c r="BE15" s="267" t="s">
        <v>119</v>
      </c>
    </row>
    <row r="16" spans="1:59">
      <c r="A16" s="30" t="s">
        <v>77</v>
      </c>
      <c r="B16" s="72" t="s">
        <v>99</v>
      </c>
      <c r="C16" s="72" t="s">
        <v>99</v>
      </c>
      <c r="D16" s="72" t="s">
        <v>99</v>
      </c>
      <c r="E16" s="72" t="s">
        <v>99</v>
      </c>
      <c r="F16" s="72" t="s">
        <v>99</v>
      </c>
      <c r="G16" s="72" t="s">
        <v>99</v>
      </c>
      <c r="H16" s="27" t="s">
        <v>99</v>
      </c>
      <c r="I16" s="27" t="s">
        <v>103</v>
      </c>
      <c r="J16" s="27" t="s">
        <v>99</v>
      </c>
      <c r="K16" s="27" t="s">
        <v>99</v>
      </c>
      <c r="L16" s="276"/>
      <c r="M16" s="276"/>
      <c r="N16" s="27" t="s">
        <v>99</v>
      </c>
      <c r="O16" s="276"/>
      <c r="P16" s="95" t="s">
        <v>49</v>
      </c>
      <c r="Q16" s="49">
        <f t="shared" si="1"/>
        <v>0</v>
      </c>
      <c r="R16" s="51">
        <f t="shared" si="2"/>
        <v>5</v>
      </c>
      <c r="S16" s="128">
        <f t="shared" si="0"/>
        <v>0</v>
      </c>
      <c r="T16" s="5"/>
      <c r="U16" s="162" t="s">
        <v>53</v>
      </c>
      <c r="V16" s="163">
        <v>1</v>
      </c>
      <c r="W16" s="164" t="s">
        <v>26</v>
      </c>
      <c r="X16" s="26"/>
      <c r="Y16" s="247">
        <v>7</v>
      </c>
      <c r="Z16" s="248">
        <v>8</v>
      </c>
      <c r="AA16" s="248">
        <v>9</v>
      </c>
      <c r="AB16" s="158" t="s">
        <v>49</v>
      </c>
      <c r="AC16" s="248">
        <v>8</v>
      </c>
      <c r="AD16" s="248">
        <v>8</v>
      </c>
      <c r="AE16" s="65">
        <v>6</v>
      </c>
      <c r="AF16" s="213">
        <v>8</v>
      </c>
      <c r="AG16" s="65">
        <v>9</v>
      </c>
      <c r="AH16" s="65">
        <v>8</v>
      </c>
      <c r="AI16" s="65">
        <v>9</v>
      </c>
      <c r="AJ16" s="65">
        <v>9</v>
      </c>
      <c r="AK16" s="156">
        <f t="shared" si="3"/>
        <v>89</v>
      </c>
      <c r="AL16" s="35">
        <f t="shared" si="7"/>
        <v>3.7083333333333335</v>
      </c>
      <c r="AM16" s="25"/>
      <c r="AN16" s="81"/>
      <c r="AO16" s="85">
        <v>2.5</v>
      </c>
      <c r="AP16" s="85">
        <v>3.5</v>
      </c>
      <c r="AQ16" s="223">
        <v>3</v>
      </c>
      <c r="AR16" s="219">
        <v>2.5</v>
      </c>
      <c r="AS16" s="222"/>
      <c r="AT16" s="122">
        <f t="shared" si="8"/>
        <v>11.5</v>
      </c>
      <c r="AU16" s="112"/>
      <c r="AV16" s="101">
        <v>10</v>
      </c>
      <c r="AW16" s="116" t="s">
        <v>91</v>
      </c>
      <c r="AX16" s="154">
        <f t="shared" si="4"/>
        <v>1</v>
      </c>
      <c r="AY16" s="5"/>
      <c r="AZ16" s="118" t="s">
        <v>77</v>
      </c>
      <c r="BA16" s="123">
        <f t="shared" si="5"/>
        <v>21.208333333333336</v>
      </c>
      <c r="BB16" s="5"/>
      <c r="BC16" s="261">
        <v>35</v>
      </c>
      <c r="BD16" s="262">
        <f t="shared" si="12"/>
        <v>56.208333333333336</v>
      </c>
      <c r="BE16" s="267" t="s">
        <v>120</v>
      </c>
    </row>
    <row r="17" spans="1:57">
      <c r="A17" s="30" t="s">
        <v>78</v>
      </c>
      <c r="B17" s="72" t="s">
        <v>99</v>
      </c>
      <c r="C17" s="72" t="s">
        <v>99</v>
      </c>
      <c r="D17" s="72" t="s">
        <v>99</v>
      </c>
      <c r="E17" s="72" t="s">
        <v>99</v>
      </c>
      <c r="F17" s="72" t="s">
        <v>99</v>
      </c>
      <c r="G17" s="72" t="s">
        <v>99</v>
      </c>
      <c r="H17" s="27" t="s">
        <v>99</v>
      </c>
      <c r="I17" s="27" t="s">
        <v>99</v>
      </c>
      <c r="J17" s="27" t="s">
        <v>99</v>
      </c>
      <c r="K17" s="27" t="s">
        <v>99</v>
      </c>
      <c r="L17" s="276"/>
      <c r="M17" s="276"/>
      <c r="N17" s="27" t="s">
        <v>99</v>
      </c>
      <c r="O17" s="276"/>
      <c r="P17" s="95" t="s">
        <v>49</v>
      </c>
      <c r="Q17" s="49">
        <f t="shared" si="1"/>
        <v>0</v>
      </c>
      <c r="R17" s="51">
        <f t="shared" si="2"/>
        <v>5</v>
      </c>
      <c r="S17" s="128">
        <f t="shared" si="0"/>
        <v>0</v>
      </c>
      <c r="T17" s="5"/>
      <c r="U17" s="162" t="s">
        <v>54</v>
      </c>
      <c r="V17" s="163">
        <v>3</v>
      </c>
      <c r="W17" s="164" t="s">
        <v>28</v>
      </c>
      <c r="X17" s="26"/>
      <c r="Y17" s="232">
        <v>10</v>
      </c>
      <c r="Z17" s="230">
        <v>9</v>
      </c>
      <c r="AA17" s="230">
        <v>10</v>
      </c>
      <c r="AB17" s="230">
        <v>10</v>
      </c>
      <c r="AC17" s="230">
        <v>9</v>
      </c>
      <c r="AD17" s="235">
        <v>9</v>
      </c>
      <c r="AE17" s="229">
        <v>10</v>
      </c>
      <c r="AF17" s="231">
        <v>10</v>
      </c>
      <c r="AG17" s="229">
        <v>10</v>
      </c>
      <c r="AH17" s="229">
        <v>8</v>
      </c>
      <c r="AI17" s="229">
        <v>9</v>
      </c>
      <c r="AJ17" s="229">
        <v>10</v>
      </c>
      <c r="AK17" s="156">
        <f t="shared" si="3"/>
        <v>114</v>
      </c>
      <c r="AL17" s="35">
        <f t="shared" si="7"/>
        <v>4.75</v>
      </c>
      <c r="AM17" s="25"/>
      <c r="AN17" s="81"/>
      <c r="AO17" s="85">
        <v>5</v>
      </c>
      <c r="AP17" s="85">
        <v>5</v>
      </c>
      <c r="AQ17" s="85">
        <v>4</v>
      </c>
      <c r="AR17" s="219">
        <v>4</v>
      </c>
      <c r="AS17" s="141"/>
      <c r="AT17" s="122">
        <f t="shared" si="8"/>
        <v>18</v>
      </c>
      <c r="AU17" s="112"/>
      <c r="AV17" s="101">
        <v>4</v>
      </c>
      <c r="AW17" s="116" t="s">
        <v>91</v>
      </c>
      <c r="AX17" s="154">
        <f t="shared" si="4"/>
        <v>0.4</v>
      </c>
      <c r="AY17" s="5"/>
      <c r="AZ17" s="118" t="s">
        <v>78</v>
      </c>
      <c r="BA17" s="123">
        <f t="shared" si="5"/>
        <v>28.15</v>
      </c>
      <c r="BB17" s="5"/>
      <c r="BC17" s="261">
        <v>63</v>
      </c>
      <c r="BD17" s="262">
        <f t="shared" si="12"/>
        <v>91.15</v>
      </c>
      <c r="BE17" s="271" t="s">
        <v>122</v>
      </c>
    </row>
    <row r="18" spans="1:57">
      <c r="A18" s="30" t="s">
        <v>79</v>
      </c>
      <c r="B18" s="72" t="s">
        <v>99</v>
      </c>
      <c r="C18" s="72" t="s">
        <v>99</v>
      </c>
      <c r="D18" s="72" t="s">
        <v>99</v>
      </c>
      <c r="E18" s="72" t="s">
        <v>99</v>
      </c>
      <c r="F18" s="72" t="s">
        <v>99</v>
      </c>
      <c r="G18" s="72" t="s">
        <v>99</v>
      </c>
      <c r="H18" s="27" t="s">
        <v>99</v>
      </c>
      <c r="I18" s="27" t="s">
        <v>99</v>
      </c>
      <c r="J18" s="27" t="s">
        <v>99</v>
      </c>
      <c r="K18" s="27" t="s">
        <v>99</v>
      </c>
      <c r="L18" s="276"/>
      <c r="M18" s="276"/>
      <c r="N18" s="27" t="s">
        <v>99</v>
      </c>
      <c r="O18" s="276"/>
      <c r="P18" s="95" t="s">
        <v>49</v>
      </c>
      <c r="Q18" s="49">
        <f t="shared" si="1"/>
        <v>0</v>
      </c>
      <c r="R18" s="51">
        <f t="shared" si="2"/>
        <v>5</v>
      </c>
      <c r="S18" s="128">
        <f t="shared" si="0"/>
        <v>0</v>
      </c>
      <c r="T18" s="5"/>
      <c r="U18" s="209" t="s">
        <v>60</v>
      </c>
      <c r="V18" s="163">
        <v>21</v>
      </c>
      <c r="W18" s="164" t="s">
        <v>44</v>
      </c>
      <c r="X18" s="26"/>
      <c r="Y18" s="232">
        <v>6</v>
      </c>
      <c r="Z18" s="230">
        <v>6</v>
      </c>
      <c r="AA18" s="230">
        <v>7</v>
      </c>
      <c r="AB18" s="230">
        <v>7</v>
      </c>
      <c r="AC18" s="230">
        <v>5</v>
      </c>
      <c r="AD18" s="230">
        <v>6</v>
      </c>
      <c r="AE18" s="229">
        <v>8</v>
      </c>
      <c r="AF18" s="231">
        <v>7</v>
      </c>
      <c r="AG18" s="229">
        <v>7</v>
      </c>
      <c r="AH18" s="229">
        <v>6</v>
      </c>
      <c r="AI18" s="229">
        <v>7</v>
      </c>
      <c r="AJ18" s="229">
        <v>6</v>
      </c>
      <c r="AK18" s="156">
        <f t="shared" si="3"/>
        <v>78</v>
      </c>
      <c r="AL18" s="82">
        <f t="shared" si="7"/>
        <v>3.25</v>
      </c>
      <c r="AM18" s="25"/>
      <c r="AN18" s="81"/>
      <c r="AO18" s="85">
        <v>5</v>
      </c>
      <c r="AP18" s="85">
        <v>5</v>
      </c>
      <c r="AQ18" s="90">
        <v>4</v>
      </c>
      <c r="AR18" s="219">
        <v>5</v>
      </c>
      <c r="AS18" s="141"/>
      <c r="AT18" s="122">
        <f t="shared" si="8"/>
        <v>19</v>
      </c>
      <c r="AU18" s="112"/>
      <c r="AV18" s="101">
        <v>3</v>
      </c>
      <c r="AW18" s="116" t="s">
        <v>91</v>
      </c>
      <c r="AX18" s="154">
        <f t="shared" si="4"/>
        <v>0.30000000000000004</v>
      </c>
      <c r="AY18" s="5"/>
      <c r="AZ18" s="118" t="s">
        <v>79</v>
      </c>
      <c r="BA18" s="123">
        <f t="shared" si="5"/>
        <v>27.55</v>
      </c>
      <c r="BB18" s="5"/>
      <c r="BC18" s="261">
        <v>47</v>
      </c>
      <c r="BD18" s="262">
        <f t="shared" si="12"/>
        <v>74.55</v>
      </c>
      <c r="BE18" s="271" t="s">
        <v>117</v>
      </c>
    </row>
    <row r="19" spans="1:57">
      <c r="A19" s="30" t="s">
        <v>80</v>
      </c>
      <c r="B19" s="72" t="s">
        <v>99</v>
      </c>
      <c r="C19" s="72" t="s">
        <v>99</v>
      </c>
      <c r="D19" s="72" t="s">
        <v>99</v>
      </c>
      <c r="E19" s="72" t="s">
        <v>99</v>
      </c>
      <c r="F19" s="72" t="s">
        <v>99</v>
      </c>
      <c r="G19" s="72" t="s">
        <v>99</v>
      </c>
      <c r="H19" s="27" t="s">
        <v>99</v>
      </c>
      <c r="I19" s="27" t="s">
        <v>99</v>
      </c>
      <c r="J19" s="27" t="s">
        <v>99</v>
      </c>
      <c r="K19" s="27" t="s">
        <v>99</v>
      </c>
      <c r="L19" s="276"/>
      <c r="M19" s="276"/>
      <c r="N19" s="27" t="s">
        <v>99</v>
      </c>
      <c r="O19" s="276"/>
      <c r="P19" s="95" t="s">
        <v>49</v>
      </c>
      <c r="Q19" s="49">
        <f t="shared" si="1"/>
        <v>0</v>
      </c>
      <c r="R19" s="51">
        <f t="shared" si="2"/>
        <v>5</v>
      </c>
      <c r="S19" s="128">
        <f t="shared" si="0"/>
        <v>0</v>
      </c>
      <c r="T19" s="5"/>
      <c r="U19" s="162" t="s">
        <v>54</v>
      </c>
      <c r="V19" s="163">
        <v>4</v>
      </c>
      <c r="W19" s="164" t="s">
        <v>29</v>
      </c>
      <c r="X19" s="26"/>
      <c r="Y19" s="232">
        <v>7</v>
      </c>
      <c r="Z19" s="230">
        <v>7</v>
      </c>
      <c r="AA19" s="230">
        <v>9</v>
      </c>
      <c r="AB19" s="230">
        <v>8</v>
      </c>
      <c r="AC19" s="230">
        <v>9</v>
      </c>
      <c r="AD19" s="235">
        <v>8</v>
      </c>
      <c r="AE19" s="229">
        <v>9</v>
      </c>
      <c r="AF19" s="231">
        <v>9</v>
      </c>
      <c r="AG19" s="229">
        <v>10</v>
      </c>
      <c r="AH19" s="229">
        <v>9</v>
      </c>
      <c r="AI19" s="234">
        <v>9</v>
      </c>
      <c r="AJ19" s="229">
        <v>10</v>
      </c>
      <c r="AK19" s="156">
        <f t="shared" si="3"/>
        <v>104</v>
      </c>
      <c r="AL19" s="35">
        <f t="shared" si="7"/>
        <v>4.333333333333333</v>
      </c>
      <c r="AM19" s="25"/>
      <c r="AN19" s="81"/>
      <c r="AO19" s="85">
        <v>5</v>
      </c>
      <c r="AP19" s="85">
        <v>4</v>
      </c>
      <c r="AQ19" s="223">
        <v>4</v>
      </c>
      <c r="AR19" s="219">
        <v>4</v>
      </c>
      <c r="AS19" s="222"/>
      <c r="AT19" s="122">
        <f t="shared" si="8"/>
        <v>17</v>
      </c>
      <c r="AU19" s="112"/>
      <c r="AV19" s="101"/>
      <c r="AW19" s="116" t="s">
        <v>91</v>
      </c>
      <c r="AX19" s="154">
        <f t="shared" si="4"/>
        <v>0</v>
      </c>
      <c r="AY19" s="5"/>
      <c r="AZ19" s="118" t="s">
        <v>80</v>
      </c>
      <c r="BA19" s="123">
        <f t="shared" si="5"/>
        <v>26.333333333333332</v>
      </c>
      <c r="BB19" s="5"/>
      <c r="BC19" s="261">
        <v>44</v>
      </c>
      <c r="BD19" s="262">
        <f t="shared" si="12"/>
        <v>70.333333333333329</v>
      </c>
      <c r="BE19" s="271" t="s">
        <v>117</v>
      </c>
    </row>
    <row r="20" spans="1:57">
      <c r="A20" s="30" t="s">
        <v>81</v>
      </c>
      <c r="B20" s="72" t="s">
        <v>100</v>
      </c>
      <c r="C20" s="72" t="s">
        <v>99</v>
      </c>
      <c r="D20" s="72" t="s">
        <v>99</v>
      </c>
      <c r="E20" s="72" t="s">
        <v>99</v>
      </c>
      <c r="F20" s="72" t="s">
        <v>99</v>
      </c>
      <c r="G20" s="72" t="s">
        <v>99</v>
      </c>
      <c r="H20" s="27" t="s">
        <v>99</v>
      </c>
      <c r="I20" s="27" t="s">
        <v>99</v>
      </c>
      <c r="J20" s="27" t="s">
        <v>99</v>
      </c>
      <c r="K20" s="27" t="s">
        <v>99</v>
      </c>
      <c r="L20" s="276"/>
      <c r="M20" s="276"/>
      <c r="N20" s="27" t="s">
        <v>99</v>
      </c>
      <c r="O20" s="276"/>
      <c r="P20" s="95" t="s">
        <v>49</v>
      </c>
      <c r="Q20" s="49">
        <f t="shared" si="1"/>
        <v>1</v>
      </c>
      <c r="R20" s="51">
        <f t="shared" si="2"/>
        <v>3.3340000000000001</v>
      </c>
      <c r="S20" s="128">
        <f t="shared" si="0"/>
        <v>1</v>
      </c>
      <c r="T20" s="5"/>
      <c r="U20" s="162" t="s">
        <v>58</v>
      </c>
      <c r="V20" s="163">
        <v>14</v>
      </c>
      <c r="W20" s="164" t="s">
        <v>35</v>
      </c>
      <c r="X20" s="26"/>
      <c r="Y20" s="232">
        <v>8</v>
      </c>
      <c r="Z20" s="230">
        <v>8</v>
      </c>
      <c r="AA20" s="230">
        <v>8</v>
      </c>
      <c r="AB20" s="230">
        <v>8</v>
      </c>
      <c r="AC20" s="230">
        <v>10</v>
      </c>
      <c r="AD20" s="235">
        <v>8</v>
      </c>
      <c r="AE20" s="229">
        <v>8</v>
      </c>
      <c r="AF20" s="231">
        <v>9</v>
      </c>
      <c r="AG20" s="229">
        <v>8</v>
      </c>
      <c r="AH20" s="236">
        <v>7</v>
      </c>
      <c r="AI20" s="229">
        <v>7</v>
      </c>
      <c r="AJ20" s="229">
        <v>9</v>
      </c>
      <c r="AK20" s="156">
        <f t="shared" si="3"/>
        <v>98</v>
      </c>
      <c r="AL20" s="35">
        <f t="shared" si="7"/>
        <v>4.083333333333333</v>
      </c>
      <c r="AM20" s="25"/>
      <c r="AN20" s="81"/>
      <c r="AO20" s="85">
        <v>4</v>
      </c>
      <c r="AP20" s="90">
        <v>3.5</v>
      </c>
      <c r="AQ20" s="223">
        <v>4</v>
      </c>
      <c r="AR20" s="219">
        <v>4</v>
      </c>
      <c r="AS20" s="222"/>
      <c r="AT20" s="122">
        <f t="shared" si="8"/>
        <v>15.5</v>
      </c>
      <c r="AU20" s="112"/>
      <c r="AV20" s="101">
        <v>7</v>
      </c>
      <c r="AW20" s="116" t="s">
        <v>91</v>
      </c>
      <c r="AX20" s="154">
        <f t="shared" si="4"/>
        <v>0.70000000000000007</v>
      </c>
      <c r="AY20" s="5"/>
      <c r="AZ20" s="118" t="s">
        <v>81</v>
      </c>
      <c r="BA20" s="270">
        <f>R20+AL20+AX20+AT20</f>
        <v>23.617333333333335</v>
      </c>
      <c r="BB20" s="5"/>
      <c r="BC20" s="261">
        <v>38</v>
      </c>
      <c r="BD20" s="262">
        <f t="shared" si="12"/>
        <v>61.617333333333335</v>
      </c>
      <c r="BE20" s="271" t="s">
        <v>119</v>
      </c>
    </row>
    <row r="21" spans="1:57">
      <c r="A21" s="30" t="s">
        <v>102</v>
      </c>
      <c r="B21" s="72" t="s">
        <v>99</v>
      </c>
      <c r="C21" s="72" t="s">
        <v>99</v>
      </c>
      <c r="D21" s="72" t="s">
        <v>99</v>
      </c>
      <c r="E21" s="72" t="s">
        <v>99</v>
      </c>
      <c r="F21" s="72" t="s">
        <v>99</v>
      </c>
      <c r="G21" s="72" t="s">
        <v>99</v>
      </c>
      <c r="H21" s="27" t="s">
        <v>99</v>
      </c>
      <c r="I21" s="27" t="s">
        <v>99</v>
      </c>
      <c r="J21" s="27" t="s">
        <v>99</v>
      </c>
      <c r="K21" s="27" t="s">
        <v>99</v>
      </c>
      <c r="L21" s="276"/>
      <c r="M21" s="276"/>
      <c r="N21" s="27" t="s">
        <v>99</v>
      </c>
      <c r="O21" s="276"/>
      <c r="P21" s="95" t="s">
        <v>49</v>
      </c>
      <c r="Q21" s="49">
        <f t="shared" si="1"/>
        <v>0</v>
      </c>
      <c r="R21" s="51">
        <f t="shared" si="2"/>
        <v>5</v>
      </c>
      <c r="S21" s="128">
        <f t="shared" si="0"/>
        <v>0</v>
      </c>
      <c r="T21" s="5"/>
      <c r="U21" s="209" t="s">
        <v>57</v>
      </c>
      <c r="V21" s="163">
        <v>13</v>
      </c>
      <c r="W21" s="210" t="s">
        <v>45</v>
      </c>
      <c r="X21" s="26"/>
      <c r="Y21" s="232">
        <v>6</v>
      </c>
      <c r="Z21" s="230">
        <v>7</v>
      </c>
      <c r="AA21" s="230">
        <v>7</v>
      </c>
      <c r="AB21" s="230">
        <v>7</v>
      </c>
      <c r="AC21" s="230">
        <v>7</v>
      </c>
      <c r="AD21" s="235">
        <v>5</v>
      </c>
      <c r="AE21" s="229">
        <v>8</v>
      </c>
      <c r="AF21" s="231">
        <v>9</v>
      </c>
      <c r="AG21" s="229">
        <v>8</v>
      </c>
      <c r="AH21" s="229">
        <v>7</v>
      </c>
      <c r="AI21" s="229">
        <v>7</v>
      </c>
      <c r="AJ21" s="229">
        <v>8</v>
      </c>
      <c r="AK21" s="156">
        <f t="shared" si="3"/>
        <v>86</v>
      </c>
      <c r="AL21" s="35">
        <f>AK21/24</f>
        <v>3.5833333333333335</v>
      </c>
      <c r="AM21" s="25"/>
      <c r="AN21" s="81"/>
      <c r="AO21" s="85">
        <v>3</v>
      </c>
      <c r="AP21" s="85">
        <v>1</v>
      </c>
      <c r="AQ21" s="85">
        <v>4</v>
      </c>
      <c r="AR21" s="219">
        <v>4.5</v>
      </c>
      <c r="AS21" s="141"/>
      <c r="AT21" s="122">
        <f t="shared" si="8"/>
        <v>12.5</v>
      </c>
      <c r="AU21" s="112"/>
      <c r="AV21" s="101">
        <v>2</v>
      </c>
      <c r="AW21" s="116" t="s">
        <v>91</v>
      </c>
      <c r="AX21" s="154">
        <f t="shared" si="4"/>
        <v>0.2</v>
      </c>
      <c r="AY21" s="5"/>
      <c r="AZ21" s="118" t="s">
        <v>102</v>
      </c>
      <c r="BA21" s="123">
        <f t="shared" si="5"/>
        <v>21.283333333333331</v>
      </c>
      <c r="BB21" s="5"/>
      <c r="BC21" s="261">
        <v>54</v>
      </c>
      <c r="BD21" s="262">
        <f t="shared" si="12"/>
        <v>75.283333333333331</v>
      </c>
      <c r="BE21" s="267" t="s">
        <v>117</v>
      </c>
    </row>
    <row r="22" spans="1:57">
      <c r="A22" s="46" t="s">
        <v>82</v>
      </c>
      <c r="B22" s="72" t="s">
        <v>99</v>
      </c>
      <c r="C22" s="72" t="s">
        <v>99</v>
      </c>
      <c r="D22" s="27" t="s">
        <v>103</v>
      </c>
      <c r="E22" s="14" t="s">
        <v>103</v>
      </c>
      <c r="F22" s="14" t="s">
        <v>100</v>
      </c>
      <c r="G22" s="27" t="s">
        <v>99</v>
      </c>
      <c r="H22" s="27" t="s">
        <v>99</v>
      </c>
      <c r="I22" s="14" t="s">
        <v>99</v>
      </c>
      <c r="J22" s="27" t="s">
        <v>99</v>
      </c>
      <c r="K22" s="27" t="s">
        <v>99</v>
      </c>
      <c r="L22" s="276"/>
      <c r="M22" s="276"/>
      <c r="N22" s="27" t="s">
        <v>103</v>
      </c>
      <c r="O22" s="276"/>
      <c r="P22" s="95" t="s">
        <v>49</v>
      </c>
      <c r="Q22" s="49">
        <f t="shared" si="1"/>
        <v>1</v>
      </c>
      <c r="R22" s="51">
        <f t="shared" si="2"/>
        <v>3.3340000000000001</v>
      </c>
      <c r="S22" s="128">
        <f t="shared" si="0"/>
        <v>1</v>
      </c>
      <c r="T22" s="12"/>
      <c r="U22" s="162" t="s">
        <v>55</v>
      </c>
      <c r="V22" s="163">
        <v>6</v>
      </c>
      <c r="W22" s="167" t="s">
        <v>31</v>
      </c>
      <c r="X22" s="26"/>
      <c r="Y22" s="232">
        <v>5</v>
      </c>
      <c r="Z22" s="230">
        <v>4</v>
      </c>
      <c r="AA22" s="230">
        <v>6</v>
      </c>
      <c r="AB22" s="237">
        <v>4</v>
      </c>
      <c r="AC22" s="230">
        <v>6</v>
      </c>
      <c r="AD22" s="235">
        <v>6</v>
      </c>
      <c r="AE22" s="229">
        <v>9</v>
      </c>
      <c r="AF22" s="231">
        <v>9</v>
      </c>
      <c r="AG22" s="229">
        <v>7</v>
      </c>
      <c r="AH22" s="229">
        <v>7</v>
      </c>
      <c r="AI22" s="229">
        <v>6</v>
      </c>
      <c r="AJ22" s="234">
        <v>9</v>
      </c>
      <c r="AK22" s="156">
        <f t="shared" si="3"/>
        <v>78</v>
      </c>
      <c r="AL22" s="35">
        <f t="shared" si="7"/>
        <v>3.25</v>
      </c>
      <c r="AM22" s="25"/>
      <c r="AN22" s="81"/>
      <c r="AO22" s="85">
        <v>2.5</v>
      </c>
      <c r="AP22" s="224">
        <v>2</v>
      </c>
      <c r="AQ22" s="85">
        <v>2</v>
      </c>
      <c r="AR22" s="219">
        <v>4</v>
      </c>
      <c r="AS22" s="225"/>
      <c r="AT22" s="122">
        <f t="shared" si="8"/>
        <v>10.5</v>
      </c>
      <c r="AU22" s="112"/>
      <c r="AV22" s="101"/>
      <c r="AW22" s="116" t="s">
        <v>91</v>
      </c>
      <c r="AX22" s="154">
        <f t="shared" si="4"/>
        <v>0</v>
      </c>
      <c r="AY22" s="5"/>
      <c r="AZ22" s="120" t="s">
        <v>82</v>
      </c>
      <c r="BA22" s="123">
        <f t="shared" si="5"/>
        <v>17.084</v>
      </c>
      <c r="BB22" s="5"/>
      <c r="BC22" s="261">
        <v>35</v>
      </c>
      <c r="BD22" s="262">
        <f t="shared" si="12"/>
        <v>52.084000000000003</v>
      </c>
      <c r="BE22" s="267" t="s">
        <v>120</v>
      </c>
    </row>
    <row r="23" spans="1:57">
      <c r="A23" s="46" t="s">
        <v>83</v>
      </c>
      <c r="B23" s="72" t="s">
        <v>99</v>
      </c>
      <c r="C23" s="72" t="s">
        <v>99</v>
      </c>
      <c r="D23" s="27" t="s">
        <v>103</v>
      </c>
      <c r="E23" s="14" t="s">
        <v>99</v>
      </c>
      <c r="F23" s="14" t="s">
        <v>99</v>
      </c>
      <c r="G23" s="27" t="s">
        <v>99</v>
      </c>
      <c r="H23" s="27" t="s">
        <v>99</v>
      </c>
      <c r="I23" s="27" t="s">
        <v>99</v>
      </c>
      <c r="J23" s="27" t="s">
        <v>99</v>
      </c>
      <c r="K23" s="27" t="s">
        <v>99</v>
      </c>
      <c r="L23" s="276"/>
      <c r="M23" s="276"/>
      <c r="N23" s="27" t="s">
        <v>99</v>
      </c>
      <c r="O23" s="276"/>
      <c r="P23" s="95" t="s">
        <v>49</v>
      </c>
      <c r="Q23" s="49">
        <f t="shared" si="1"/>
        <v>0</v>
      </c>
      <c r="R23" s="51">
        <f t="shared" si="2"/>
        <v>5</v>
      </c>
      <c r="S23" s="128">
        <f t="shared" si="0"/>
        <v>0</v>
      </c>
      <c r="U23" s="162" t="s">
        <v>56</v>
      </c>
      <c r="V23" s="163">
        <v>10</v>
      </c>
      <c r="W23" s="167" t="s">
        <v>34</v>
      </c>
      <c r="X23" s="69"/>
      <c r="Y23" s="232">
        <v>7</v>
      </c>
      <c r="Z23" s="230">
        <v>8</v>
      </c>
      <c r="AA23" s="230">
        <v>8</v>
      </c>
      <c r="AB23" s="238">
        <v>9</v>
      </c>
      <c r="AC23" s="230">
        <v>7</v>
      </c>
      <c r="AD23" s="229">
        <v>8</v>
      </c>
      <c r="AE23" s="229">
        <v>6</v>
      </c>
      <c r="AF23" s="231">
        <v>9</v>
      </c>
      <c r="AG23" s="229">
        <v>9</v>
      </c>
      <c r="AH23" s="229">
        <v>8</v>
      </c>
      <c r="AI23" s="229">
        <v>10</v>
      </c>
      <c r="AJ23" s="229">
        <v>9</v>
      </c>
      <c r="AK23" s="156">
        <f t="shared" si="3"/>
        <v>98</v>
      </c>
      <c r="AL23" s="35">
        <f t="shared" si="7"/>
        <v>4.083333333333333</v>
      </c>
      <c r="AN23" s="81"/>
      <c r="AO23" s="223">
        <v>4</v>
      </c>
      <c r="AP23" s="90">
        <v>4</v>
      </c>
      <c r="AQ23" s="85">
        <v>4</v>
      </c>
      <c r="AR23" s="219">
        <v>4.5</v>
      </c>
      <c r="AS23" s="222"/>
      <c r="AT23" s="122">
        <f t="shared" si="8"/>
        <v>16.5</v>
      </c>
      <c r="AU23" s="112"/>
      <c r="AV23" s="101">
        <v>7</v>
      </c>
      <c r="AW23" s="116" t="s">
        <v>91</v>
      </c>
      <c r="AX23" s="154">
        <f t="shared" si="4"/>
        <v>0.70000000000000007</v>
      </c>
      <c r="AY23" s="5"/>
      <c r="AZ23" s="120" t="s">
        <v>83</v>
      </c>
      <c r="BA23" s="123">
        <f t="shared" si="5"/>
        <v>26.283333333333331</v>
      </c>
      <c r="BB23" s="5"/>
      <c r="BC23" s="261">
        <v>35</v>
      </c>
      <c r="BD23" s="262">
        <f t="shared" si="12"/>
        <v>61.283333333333331</v>
      </c>
      <c r="BE23" s="267" t="s">
        <v>119</v>
      </c>
    </row>
    <row r="24" spans="1:57" ht="15.75" customHeight="1">
      <c r="A24" s="46" t="s">
        <v>84</v>
      </c>
      <c r="B24" s="72" t="s">
        <v>99</v>
      </c>
      <c r="C24" s="14" t="s">
        <v>99</v>
      </c>
      <c r="D24" s="14" t="s">
        <v>99</v>
      </c>
      <c r="E24" s="14" t="s">
        <v>99</v>
      </c>
      <c r="F24" s="14" t="s">
        <v>99</v>
      </c>
      <c r="G24" s="27" t="s">
        <v>99</v>
      </c>
      <c r="H24" s="27" t="s">
        <v>99</v>
      </c>
      <c r="I24" s="14" t="s">
        <v>99</v>
      </c>
      <c r="J24" s="27" t="s">
        <v>99</v>
      </c>
      <c r="K24" s="27" t="s">
        <v>99</v>
      </c>
      <c r="L24" s="276"/>
      <c r="M24" s="276"/>
      <c r="N24" s="27" t="s">
        <v>99</v>
      </c>
      <c r="O24" s="276"/>
      <c r="P24" s="95" t="s">
        <v>49</v>
      </c>
      <c r="Q24" s="49">
        <f t="shared" si="1"/>
        <v>0</v>
      </c>
      <c r="R24" s="51">
        <f t="shared" si="2"/>
        <v>5</v>
      </c>
      <c r="S24" s="128">
        <f t="shared" si="0"/>
        <v>0</v>
      </c>
      <c r="U24" s="162" t="s">
        <v>59</v>
      </c>
      <c r="V24" s="163">
        <v>17</v>
      </c>
      <c r="W24" s="164" t="s">
        <v>43</v>
      </c>
      <c r="Y24" s="247">
        <v>6</v>
      </c>
      <c r="Z24" s="248">
        <v>6</v>
      </c>
      <c r="AA24" s="248">
        <v>4</v>
      </c>
      <c r="AB24" s="248">
        <v>8</v>
      </c>
      <c r="AC24" s="248">
        <v>6</v>
      </c>
      <c r="AD24" s="249">
        <v>8</v>
      </c>
      <c r="AE24" s="65">
        <v>8</v>
      </c>
      <c r="AF24" s="213">
        <v>7</v>
      </c>
      <c r="AG24" s="65">
        <v>9</v>
      </c>
      <c r="AH24" s="65">
        <v>7</v>
      </c>
      <c r="AI24" s="250">
        <v>8</v>
      </c>
      <c r="AJ24" s="251" t="s">
        <v>49</v>
      </c>
      <c r="AK24" s="240">
        <f t="shared" si="3"/>
        <v>77</v>
      </c>
      <c r="AL24" s="35">
        <f t="shared" si="7"/>
        <v>3.2083333333333335</v>
      </c>
      <c r="AN24" s="81"/>
      <c r="AO24" s="85">
        <v>3.5</v>
      </c>
      <c r="AP24" s="85">
        <v>3</v>
      </c>
      <c r="AQ24" s="85">
        <v>1.5</v>
      </c>
      <c r="AR24" s="219">
        <v>4</v>
      </c>
      <c r="AS24" s="141"/>
      <c r="AT24" s="122">
        <f t="shared" si="8"/>
        <v>12</v>
      </c>
      <c r="AU24" s="112"/>
      <c r="AV24" s="101">
        <v>2</v>
      </c>
      <c r="AW24" s="116" t="s">
        <v>91</v>
      </c>
      <c r="AX24" s="154">
        <f t="shared" si="4"/>
        <v>0.2</v>
      </c>
      <c r="AZ24" s="120" t="s">
        <v>84</v>
      </c>
      <c r="BA24" s="270">
        <f t="shared" si="5"/>
        <v>20.408333333333331</v>
      </c>
      <c r="BB24" s="270"/>
      <c r="BC24" s="261">
        <v>29</v>
      </c>
      <c r="BD24" s="262">
        <f t="shared" si="12"/>
        <v>49.408333333333331</v>
      </c>
      <c r="BE24" s="272" t="s">
        <v>118</v>
      </c>
    </row>
    <row r="25" spans="1:57" ht="15.75" customHeight="1">
      <c r="A25" s="46" t="s">
        <v>20</v>
      </c>
      <c r="B25" s="72" t="s">
        <v>100</v>
      </c>
      <c r="C25" s="14" t="s">
        <v>99</v>
      </c>
      <c r="D25" s="14" t="s">
        <v>99</v>
      </c>
      <c r="E25" s="14" t="s">
        <v>99</v>
      </c>
      <c r="F25" s="14" t="s">
        <v>99</v>
      </c>
      <c r="G25" s="14" t="s">
        <v>103</v>
      </c>
      <c r="H25" s="27" t="s">
        <v>99</v>
      </c>
      <c r="I25" s="14" t="s">
        <v>99</v>
      </c>
      <c r="J25" s="27" t="s">
        <v>99</v>
      </c>
      <c r="K25" s="27" t="s">
        <v>99</v>
      </c>
      <c r="L25" s="276"/>
      <c r="M25" s="276"/>
      <c r="N25" s="27" t="s">
        <v>99</v>
      </c>
      <c r="O25" s="276"/>
      <c r="P25" s="95" t="s">
        <v>103</v>
      </c>
      <c r="Q25" s="49">
        <f t="shared" si="1"/>
        <v>1</v>
      </c>
      <c r="R25" s="51">
        <f t="shared" si="2"/>
        <v>3.3340000000000001</v>
      </c>
      <c r="S25" s="128">
        <f t="shared" si="0"/>
        <v>1</v>
      </c>
      <c r="U25" s="162" t="s">
        <v>63</v>
      </c>
      <c r="V25" s="163">
        <v>23</v>
      </c>
      <c r="W25" s="210" t="s">
        <v>42</v>
      </c>
      <c r="X25" s="69"/>
      <c r="Y25" s="232">
        <v>8</v>
      </c>
      <c r="Z25" s="230">
        <v>8</v>
      </c>
      <c r="AA25" s="230">
        <v>9</v>
      </c>
      <c r="AB25" s="230">
        <v>8</v>
      </c>
      <c r="AC25" s="230">
        <v>8</v>
      </c>
      <c r="AD25" s="229">
        <v>7</v>
      </c>
      <c r="AE25" s="229">
        <v>8</v>
      </c>
      <c r="AF25" s="231">
        <v>9</v>
      </c>
      <c r="AG25" s="229">
        <v>10</v>
      </c>
      <c r="AH25" s="229">
        <v>9</v>
      </c>
      <c r="AI25" s="229">
        <v>9</v>
      </c>
      <c r="AJ25" s="229">
        <v>7</v>
      </c>
      <c r="AK25" s="156">
        <f t="shared" si="3"/>
        <v>100</v>
      </c>
      <c r="AL25" s="35">
        <f t="shared" si="7"/>
        <v>4.166666666666667</v>
      </c>
      <c r="AN25" s="168"/>
      <c r="AO25" s="85">
        <v>2</v>
      </c>
      <c r="AP25" s="85">
        <v>5</v>
      </c>
      <c r="AQ25" s="85">
        <v>2.5</v>
      </c>
      <c r="AR25" s="219">
        <v>4</v>
      </c>
      <c r="AS25" s="141"/>
      <c r="AT25" s="122">
        <f t="shared" si="8"/>
        <v>13.5</v>
      </c>
      <c r="AU25" s="112"/>
      <c r="AV25" s="101"/>
      <c r="AW25" s="116" t="s">
        <v>91</v>
      </c>
      <c r="AX25" s="154">
        <f t="shared" si="4"/>
        <v>0</v>
      </c>
      <c r="AZ25" s="120" t="s">
        <v>20</v>
      </c>
      <c r="BA25" s="123">
        <f t="shared" si="5"/>
        <v>21.000666666666667</v>
      </c>
      <c r="BB25" s="5"/>
      <c r="BC25" s="261">
        <v>39</v>
      </c>
      <c r="BD25" s="262">
        <f t="shared" si="12"/>
        <v>60.000666666666667</v>
      </c>
      <c r="BE25" s="271" t="s">
        <v>119</v>
      </c>
    </row>
    <row r="26" spans="1:57" ht="15.75" customHeight="1">
      <c r="A26" s="46" t="s">
        <v>85</v>
      </c>
      <c r="B26" s="72" t="s">
        <v>99</v>
      </c>
      <c r="C26" s="72" t="s">
        <v>99</v>
      </c>
      <c r="D26" s="14" t="s">
        <v>99</v>
      </c>
      <c r="E26" s="14" t="s">
        <v>100</v>
      </c>
      <c r="F26" s="14" t="s">
        <v>99</v>
      </c>
      <c r="G26" s="27" t="s">
        <v>99</v>
      </c>
      <c r="H26" s="27" t="s">
        <v>99</v>
      </c>
      <c r="I26" s="14" t="s">
        <v>99</v>
      </c>
      <c r="J26" s="27" t="s">
        <v>99</v>
      </c>
      <c r="K26" s="27" t="s">
        <v>99</v>
      </c>
      <c r="L26" s="276"/>
      <c r="M26" s="276"/>
      <c r="N26" s="27" t="s">
        <v>99</v>
      </c>
      <c r="O26" s="276"/>
      <c r="P26" s="95" t="s">
        <v>49</v>
      </c>
      <c r="Q26" s="49">
        <f t="shared" si="1"/>
        <v>1</v>
      </c>
      <c r="R26" s="51">
        <f t="shared" si="2"/>
        <v>3.3340000000000001</v>
      </c>
      <c r="S26" s="128">
        <f t="shared" si="0"/>
        <v>1</v>
      </c>
      <c r="U26" s="162" t="s">
        <v>58</v>
      </c>
      <c r="V26" s="163">
        <v>16</v>
      </c>
      <c r="W26" s="164" t="s">
        <v>98</v>
      </c>
      <c r="Y26" s="68">
        <v>7</v>
      </c>
      <c r="Z26" s="65">
        <v>7</v>
      </c>
      <c r="AA26" s="65">
        <v>6</v>
      </c>
      <c r="AB26" s="65">
        <v>7</v>
      </c>
      <c r="AC26" s="65">
        <v>7</v>
      </c>
      <c r="AD26" s="211" t="s">
        <v>49</v>
      </c>
      <c r="AE26" s="65">
        <v>9</v>
      </c>
      <c r="AF26" s="213">
        <v>9</v>
      </c>
      <c r="AG26" s="65">
        <v>9</v>
      </c>
      <c r="AH26" s="218" t="s">
        <v>49</v>
      </c>
      <c r="AI26" s="239" t="s">
        <v>49</v>
      </c>
      <c r="AJ26" s="239" t="s">
        <v>49</v>
      </c>
      <c r="AK26" s="156">
        <f t="shared" si="3"/>
        <v>61</v>
      </c>
      <c r="AL26" s="35">
        <f t="shared" si="7"/>
        <v>2.5416666666666665</v>
      </c>
      <c r="AN26" s="81"/>
      <c r="AO26" s="85">
        <v>2.5</v>
      </c>
      <c r="AP26" s="85">
        <v>4</v>
      </c>
      <c r="AQ26" s="85">
        <v>3</v>
      </c>
      <c r="AR26" s="220">
        <v>4</v>
      </c>
      <c r="AS26" s="141"/>
      <c r="AT26" s="122">
        <f t="shared" si="8"/>
        <v>13.5</v>
      </c>
      <c r="AU26" s="112"/>
      <c r="AV26" s="101">
        <v>31</v>
      </c>
      <c r="AW26" s="116" t="s">
        <v>91</v>
      </c>
      <c r="AX26" s="154">
        <f t="shared" si="4"/>
        <v>3.1</v>
      </c>
      <c r="AZ26" s="120" t="s">
        <v>85</v>
      </c>
      <c r="BA26" s="123">
        <f t="shared" si="5"/>
        <v>22.475666666666669</v>
      </c>
      <c r="BB26" s="5"/>
      <c r="BC26" s="261">
        <v>49</v>
      </c>
      <c r="BD26" s="262">
        <f t="shared" si="12"/>
        <v>71.475666666666669</v>
      </c>
      <c r="BE26" s="271" t="s">
        <v>119</v>
      </c>
    </row>
    <row r="27" spans="1:57" ht="15.75" customHeight="1">
      <c r="A27" s="46" t="s">
        <v>86</v>
      </c>
      <c r="B27" s="72" t="s">
        <v>99</v>
      </c>
      <c r="C27" s="72" t="s">
        <v>99</v>
      </c>
      <c r="D27" s="14" t="s">
        <v>99</v>
      </c>
      <c r="E27" s="14" t="s">
        <v>103</v>
      </c>
      <c r="F27" s="14" t="s">
        <v>103</v>
      </c>
      <c r="G27" s="27" t="s">
        <v>99</v>
      </c>
      <c r="H27" s="27" t="s">
        <v>99</v>
      </c>
      <c r="I27" s="14" t="s">
        <v>99</v>
      </c>
      <c r="J27" s="27" t="s">
        <v>99</v>
      </c>
      <c r="K27" s="27" t="s">
        <v>99</v>
      </c>
      <c r="L27" s="276"/>
      <c r="M27" s="276"/>
      <c r="N27" s="27" t="s">
        <v>99</v>
      </c>
      <c r="O27" s="276"/>
      <c r="P27" s="95" t="s">
        <v>49</v>
      </c>
      <c r="Q27" s="49">
        <f t="shared" si="1"/>
        <v>0</v>
      </c>
      <c r="R27" s="51">
        <f t="shared" si="2"/>
        <v>5</v>
      </c>
      <c r="S27" s="128">
        <f t="shared" si="0"/>
        <v>0</v>
      </c>
      <c r="U27" s="162" t="s">
        <v>63</v>
      </c>
      <c r="V27" s="163">
        <v>24</v>
      </c>
      <c r="W27" s="164" t="s">
        <v>41</v>
      </c>
      <c r="Y27" s="241">
        <v>5</v>
      </c>
      <c r="Z27" s="238">
        <v>7</v>
      </c>
      <c r="AA27" s="229">
        <v>5</v>
      </c>
      <c r="AB27" s="229">
        <v>9</v>
      </c>
      <c r="AC27" s="229">
        <v>8</v>
      </c>
      <c r="AD27" s="229">
        <v>9</v>
      </c>
      <c r="AE27" s="229">
        <v>6</v>
      </c>
      <c r="AF27" s="231">
        <v>7</v>
      </c>
      <c r="AG27" s="229">
        <v>9</v>
      </c>
      <c r="AH27" s="229">
        <v>10</v>
      </c>
      <c r="AI27" s="234">
        <v>10</v>
      </c>
      <c r="AJ27" s="234">
        <v>9</v>
      </c>
      <c r="AK27" s="156">
        <f t="shared" si="3"/>
        <v>94</v>
      </c>
      <c r="AL27" s="35">
        <f t="shared" si="7"/>
        <v>3.9166666666666665</v>
      </c>
      <c r="AN27" s="81"/>
      <c r="AO27" s="85">
        <v>5</v>
      </c>
      <c r="AP27" s="85">
        <v>4.5</v>
      </c>
      <c r="AQ27" s="85">
        <v>3.5</v>
      </c>
      <c r="AR27" s="219">
        <v>4.5</v>
      </c>
      <c r="AS27" s="141"/>
      <c r="AT27" s="122">
        <f t="shared" si="8"/>
        <v>17.5</v>
      </c>
      <c r="AU27" s="112"/>
      <c r="AV27" s="101">
        <v>21</v>
      </c>
      <c r="AW27" s="116" t="s">
        <v>91</v>
      </c>
      <c r="AX27" s="154">
        <f t="shared" si="4"/>
        <v>2.1</v>
      </c>
      <c r="AY27" s="5"/>
      <c r="AZ27" s="120" t="s">
        <v>86</v>
      </c>
      <c r="BA27" s="123">
        <f t="shared" si="5"/>
        <v>28.516666666666666</v>
      </c>
      <c r="BB27" s="5"/>
      <c r="BC27" s="261">
        <v>53</v>
      </c>
      <c r="BD27" s="262">
        <f t="shared" si="12"/>
        <v>81.516666666666666</v>
      </c>
      <c r="BE27" s="271" t="s">
        <v>121</v>
      </c>
    </row>
    <row r="28" spans="1:57" ht="15.75" customHeight="1" thickBot="1">
      <c r="A28" s="47" t="s">
        <v>87</v>
      </c>
      <c r="B28" s="88" t="s">
        <v>99</v>
      </c>
      <c r="C28" s="73" t="s">
        <v>99</v>
      </c>
      <c r="D28" s="77" t="s">
        <v>99</v>
      </c>
      <c r="E28" s="77" t="s">
        <v>99</v>
      </c>
      <c r="F28" s="77" t="s">
        <v>99</v>
      </c>
      <c r="G28" s="87" t="s">
        <v>99</v>
      </c>
      <c r="H28" s="87" t="s">
        <v>99</v>
      </c>
      <c r="I28" s="77" t="s">
        <v>99</v>
      </c>
      <c r="J28" s="87" t="s">
        <v>99</v>
      </c>
      <c r="K28" s="87" t="s">
        <v>99</v>
      </c>
      <c r="L28" s="277"/>
      <c r="M28" s="277"/>
      <c r="N28" s="87" t="s">
        <v>99</v>
      </c>
      <c r="O28" s="277"/>
      <c r="P28" s="252" t="s">
        <v>49</v>
      </c>
      <c r="Q28" s="50">
        <f t="shared" si="1"/>
        <v>0</v>
      </c>
      <c r="R28" s="52">
        <f t="shared" si="2"/>
        <v>5</v>
      </c>
      <c r="S28" s="128">
        <f t="shared" si="0"/>
        <v>0</v>
      </c>
      <c r="T28" s="12"/>
      <c r="U28" s="198" t="s">
        <v>55</v>
      </c>
      <c r="V28" s="199">
        <v>7</v>
      </c>
      <c r="W28" s="200" t="s">
        <v>101</v>
      </c>
      <c r="X28" s="26"/>
      <c r="Y28" s="244">
        <v>5</v>
      </c>
      <c r="Z28" s="242">
        <v>5</v>
      </c>
      <c r="AA28" s="245">
        <v>9</v>
      </c>
      <c r="AB28" s="245">
        <v>9</v>
      </c>
      <c r="AC28" s="245">
        <v>8</v>
      </c>
      <c r="AD28" s="243">
        <v>8</v>
      </c>
      <c r="AE28" s="245">
        <v>8</v>
      </c>
      <c r="AF28" s="246">
        <v>7</v>
      </c>
      <c r="AG28" s="245">
        <v>8</v>
      </c>
      <c r="AH28" s="245">
        <v>8</v>
      </c>
      <c r="AI28" s="245">
        <v>7</v>
      </c>
      <c r="AJ28" s="245">
        <v>8</v>
      </c>
      <c r="AK28" s="157">
        <f t="shared" si="3"/>
        <v>90</v>
      </c>
      <c r="AL28" s="36">
        <f>AK28/24</f>
        <v>3.75</v>
      </c>
      <c r="AM28" s="25"/>
      <c r="AN28" s="84"/>
      <c r="AO28" s="86">
        <v>3.5</v>
      </c>
      <c r="AP28" s="86">
        <v>3.5</v>
      </c>
      <c r="AQ28" s="86">
        <v>2.5</v>
      </c>
      <c r="AR28" s="221">
        <v>4</v>
      </c>
      <c r="AS28" s="142"/>
      <c r="AT28" s="212">
        <f t="shared" si="8"/>
        <v>13.5</v>
      </c>
      <c r="AU28" s="112"/>
      <c r="AV28" s="153"/>
      <c r="AW28" s="117" t="s">
        <v>91</v>
      </c>
      <c r="AX28" s="155">
        <f t="shared" si="4"/>
        <v>0</v>
      </c>
      <c r="AY28" s="5"/>
      <c r="AZ28" s="121" t="s">
        <v>87</v>
      </c>
      <c r="BA28" s="124">
        <f t="shared" si="5"/>
        <v>22.25</v>
      </c>
      <c r="BB28" s="5"/>
      <c r="BC28" s="263">
        <v>48</v>
      </c>
      <c r="BD28" s="262">
        <f t="shared" si="12"/>
        <v>70.25</v>
      </c>
      <c r="BE28" s="268" t="s">
        <v>117</v>
      </c>
    </row>
    <row r="29" spans="1:57" ht="16.899999999999999" customHeight="1">
      <c r="B29" s="3"/>
      <c r="C29" s="72"/>
      <c r="D29" s="14"/>
      <c r="E29" s="4"/>
      <c r="F29" s="5"/>
      <c r="G29" s="5"/>
      <c r="H29" s="5"/>
      <c r="I29" s="5"/>
      <c r="J29" s="5"/>
      <c r="K29" s="5"/>
      <c r="L29" s="5"/>
      <c r="M29" s="5"/>
      <c r="S29" s="14"/>
      <c r="T29" s="14"/>
      <c r="X29" s="25"/>
      <c r="AQ29" s="91"/>
      <c r="AY29" s="5"/>
      <c r="AZ29" s="6"/>
      <c r="BA29" s="6"/>
      <c r="BB29" s="5"/>
    </row>
    <row r="30" spans="1:57" ht="15.75" customHeight="1">
      <c r="A30" s="9" t="s">
        <v>88</v>
      </c>
      <c r="B30" s="3"/>
      <c r="C30" s="72"/>
      <c r="D30" s="14"/>
      <c r="E30" s="4"/>
      <c r="F30" s="5"/>
      <c r="G30" s="5"/>
      <c r="H30" s="5"/>
      <c r="I30" s="5"/>
      <c r="J30" s="5"/>
      <c r="K30" s="5"/>
      <c r="L30" s="133"/>
      <c r="M30" s="17"/>
      <c r="N30" s="106"/>
      <c r="O30" s="38"/>
      <c r="P30" s="17"/>
      <c r="Q30" s="17"/>
      <c r="R30" s="17"/>
      <c r="S30" s="48" t="s">
        <v>93</v>
      </c>
      <c r="T30" s="16"/>
      <c r="U30" s="127" t="s">
        <v>95</v>
      </c>
      <c r="V30" s="126"/>
      <c r="W30" s="102" t="s">
        <v>25</v>
      </c>
      <c r="X30" s="66" t="s">
        <v>17</v>
      </c>
      <c r="Y30" s="89">
        <f>SUM(Y5:Y28)/Y34</f>
        <v>6.6521739130434785</v>
      </c>
      <c r="Z30" s="27">
        <f>SUM(Z5:Z28)/Z34</f>
        <v>7.2608695652173916</v>
      </c>
      <c r="AA30" s="27">
        <f t="shared" ref="AA30:AL30" si="13">SUM(AA5:AA28)/AA34</f>
        <v>7.5652173913043477</v>
      </c>
      <c r="AB30" s="27">
        <f t="shared" si="13"/>
        <v>7.8181818181818183</v>
      </c>
      <c r="AC30" s="27">
        <f t="shared" si="13"/>
        <v>7.4782608695652177</v>
      </c>
      <c r="AD30" s="27">
        <f>SUM(AD5:AD28)/AD34</f>
        <v>7.7272727272727275</v>
      </c>
      <c r="AE30" s="27">
        <f t="shared" si="13"/>
        <v>8.0869565217391308</v>
      </c>
      <c r="AF30" s="27">
        <f t="shared" si="13"/>
        <v>8.3478260869565215</v>
      </c>
      <c r="AG30" s="27">
        <f>SUM(AG5:AG28)/AG34</f>
        <v>8.5217391304347831</v>
      </c>
      <c r="AH30" s="27">
        <f t="shared" si="13"/>
        <v>7.9090909090909092</v>
      </c>
      <c r="AI30" s="27">
        <f t="shared" si="13"/>
        <v>8.2857142857142865</v>
      </c>
      <c r="AJ30" s="27">
        <f t="shared" si="13"/>
        <v>8.7368421052631575</v>
      </c>
      <c r="AK30" s="27">
        <f t="shared" si="13"/>
        <v>91.130434782608702</v>
      </c>
      <c r="AL30" s="27">
        <f t="shared" si="13"/>
        <v>3.7971014492753632</v>
      </c>
      <c r="AN30" s="66" t="s">
        <v>17</v>
      </c>
      <c r="AO30" s="31">
        <f>AVERAGEA(AO5:AO28)</f>
        <v>3.9347826086956523</v>
      </c>
      <c r="AP30" s="31">
        <f>AVERAGEA(AP5:AP28)</f>
        <v>4.0434782608695654</v>
      </c>
      <c r="AQ30" s="31">
        <f>AVERAGEA(AQ5:AQ28)</f>
        <v>3.3695652173913042</v>
      </c>
      <c r="AR30" s="31">
        <f>AVERAGEA(AR5:AR28)</f>
        <v>4.1521739130434785</v>
      </c>
      <c r="AS30" s="31"/>
      <c r="AT30" s="32">
        <f>AVERAGEA(AT6:AT28)</f>
        <v>15.5</v>
      </c>
      <c r="AU30" s="66"/>
      <c r="AV30" s="201"/>
      <c r="AX30" s="202"/>
      <c r="AY30" s="5"/>
      <c r="AZ30" s="66" t="s">
        <v>17</v>
      </c>
      <c r="BA30" s="33">
        <f>AVERAGEA(BA5:BA28)</f>
        <v>24.763884057971016</v>
      </c>
      <c r="BB30" s="5"/>
    </row>
    <row r="31" spans="1:57" ht="15.75" customHeight="1">
      <c r="A31" s="6"/>
      <c r="B31" s="3"/>
      <c r="C31" s="14"/>
      <c r="D31" s="14"/>
      <c r="E31" s="4"/>
      <c r="F31" s="5"/>
      <c r="G31" s="5"/>
      <c r="H31" s="5"/>
      <c r="I31" s="5"/>
      <c r="J31" s="5"/>
      <c r="K31" s="5"/>
      <c r="L31" s="129" t="s">
        <v>96</v>
      </c>
      <c r="M31" s="130"/>
      <c r="N31" s="130"/>
      <c r="O31" s="130"/>
      <c r="P31" s="130"/>
      <c r="Q31" s="130"/>
      <c r="R31" s="131"/>
      <c r="S31" s="132"/>
      <c r="T31" s="12"/>
      <c r="U31" s="160" t="s">
        <v>53</v>
      </c>
      <c r="V31" s="113">
        <v>2</v>
      </c>
      <c r="W31" s="161" t="s">
        <v>27</v>
      </c>
      <c r="X31" s="26"/>
      <c r="Y31" s="27"/>
      <c r="Z31" s="27"/>
      <c r="AA31" s="14"/>
      <c r="AB31" s="14"/>
      <c r="AC31" s="5"/>
      <c r="AD31" s="5"/>
      <c r="AE31" s="5"/>
      <c r="AF31" s="5"/>
      <c r="AG31" s="5"/>
      <c r="AV31" s="203"/>
      <c r="AX31" s="204"/>
      <c r="AY31" s="5"/>
      <c r="AZ31" s="6"/>
      <c r="BA31" s="6"/>
      <c r="BB31" s="5"/>
    </row>
    <row r="32" spans="1:57" ht="15.75" customHeight="1">
      <c r="A32" s="6"/>
      <c r="B32" s="5"/>
      <c r="C32" s="14"/>
      <c r="D32" s="1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2"/>
      <c r="S32" s="12"/>
      <c r="T32" s="12"/>
      <c r="U32" s="63"/>
      <c r="V32" s="114"/>
      <c r="W32" s="159"/>
      <c r="X32" s="27"/>
      <c r="Y32" s="29" t="s">
        <v>50</v>
      </c>
      <c r="Z32" s="74"/>
      <c r="AA32" s="74"/>
      <c r="AB32" s="74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8"/>
      <c r="AN32" s="106"/>
      <c r="AO32" s="5"/>
      <c r="AP32" s="5"/>
      <c r="AQ32" s="5"/>
      <c r="AV32" s="203"/>
      <c r="AX32" s="94"/>
      <c r="AY32" s="5"/>
      <c r="AZ32" s="6"/>
      <c r="BA32" s="6"/>
      <c r="BB32" s="5"/>
    </row>
    <row r="33" spans="1:52" ht="15.6" customHeight="1">
      <c r="A33" s="1"/>
      <c r="D33" s="273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5"/>
      <c r="R33" s="12"/>
      <c r="S33" s="12"/>
      <c r="T33" s="12"/>
      <c r="X33" s="26"/>
      <c r="Z33" s="27"/>
      <c r="AV33" s="203"/>
      <c r="AX33" s="12"/>
    </row>
    <row r="34" spans="1:52" ht="15.75" customHeight="1">
      <c r="A34" s="1"/>
      <c r="D34" s="93"/>
      <c r="E34" s="138"/>
      <c r="F34" s="1"/>
      <c r="G34" s="1"/>
      <c r="H34" s="1"/>
      <c r="I34" s="1"/>
      <c r="J34" s="1"/>
      <c r="K34" s="1"/>
      <c r="L34" s="1"/>
      <c r="M34" s="1"/>
      <c r="N34" s="6"/>
      <c r="O34" s="5"/>
      <c r="P34" s="137"/>
      <c r="Q34" s="5"/>
      <c r="R34" s="12"/>
      <c r="S34" s="12"/>
      <c r="T34" s="12"/>
      <c r="X34" s="26"/>
      <c r="Y34" s="76">
        <f>COUNTIF(Y5:Y28,"&lt;11")</f>
        <v>23</v>
      </c>
      <c r="Z34" s="76">
        <f>COUNTIF(Z5:Z28,"&lt;11")</f>
        <v>23</v>
      </c>
      <c r="AA34" s="76">
        <f t="shared" ref="AA34:AJ34" si="14">COUNTIF(AA5:AA28,"&lt;11")</f>
        <v>23</v>
      </c>
      <c r="AB34" s="76">
        <f t="shared" si="14"/>
        <v>22</v>
      </c>
      <c r="AC34" s="76">
        <f t="shared" si="14"/>
        <v>23</v>
      </c>
      <c r="AD34" s="76">
        <f>COUNTIF(AD5:AD28,"&lt;11")</f>
        <v>22</v>
      </c>
      <c r="AE34" s="76">
        <f t="shared" si="14"/>
        <v>23</v>
      </c>
      <c r="AF34" s="76">
        <f t="shared" si="14"/>
        <v>23</v>
      </c>
      <c r="AG34" s="76">
        <f>COUNTIF(AG5:AG28,"&lt;11")</f>
        <v>23</v>
      </c>
      <c r="AH34" s="76">
        <f t="shared" si="14"/>
        <v>22</v>
      </c>
      <c r="AI34" s="76">
        <f t="shared" si="14"/>
        <v>21</v>
      </c>
      <c r="AJ34" s="76">
        <f t="shared" si="14"/>
        <v>19</v>
      </c>
      <c r="AK34" s="76">
        <f>COUNTIF(AK5:AK28,"&gt;1")</f>
        <v>23</v>
      </c>
      <c r="AL34" s="76">
        <f>COUNTIF(AL5:AL28,"&gt;0")</f>
        <v>23</v>
      </c>
      <c r="AM34" s="25"/>
      <c r="AN34" s="5"/>
      <c r="AO34" s="5"/>
      <c r="AP34" s="5"/>
      <c r="AQ34" s="5"/>
      <c r="AR34" s="5"/>
      <c r="AS34" s="5"/>
      <c r="AT34" s="16"/>
      <c r="AU34" s="16"/>
      <c r="AV34" s="16"/>
      <c r="AW34" s="16"/>
      <c r="AZ34" s="254" t="s">
        <v>110</v>
      </c>
    </row>
    <row r="35" spans="1:52" ht="15.75" customHeight="1">
      <c r="A35" s="1"/>
      <c r="N35" s="5"/>
      <c r="O35" s="5"/>
      <c r="P35" s="5"/>
      <c r="Q35" s="5"/>
      <c r="R35" s="12"/>
      <c r="S35" s="12"/>
      <c r="T35" s="12"/>
      <c r="X35" s="26"/>
      <c r="Y35" s="15"/>
      <c r="Z35" s="15"/>
      <c r="AA35" s="14"/>
      <c r="AB35" s="14"/>
      <c r="AC35" s="5"/>
      <c r="AD35" s="7"/>
      <c r="AE35" s="5"/>
      <c r="AF35" s="5"/>
      <c r="AG35" s="5"/>
      <c r="AH35" s="5"/>
      <c r="AI35" s="5"/>
      <c r="AJ35" s="5"/>
      <c r="AK35" s="5"/>
      <c r="AL35" s="6"/>
      <c r="AM35" s="25"/>
      <c r="AN35" s="5"/>
      <c r="AO35" s="5"/>
      <c r="AP35" s="5"/>
      <c r="AQ35" s="5"/>
      <c r="AR35" s="5"/>
      <c r="AS35" s="5"/>
      <c r="AT35" s="16"/>
      <c r="AU35" s="16"/>
      <c r="AV35" s="16"/>
      <c r="AW35" s="16"/>
      <c r="AX35" s="12"/>
      <c r="AZ35" s="254" t="s">
        <v>111</v>
      </c>
    </row>
    <row r="36" spans="1:52" ht="15.75" customHeight="1">
      <c r="A36" s="1"/>
      <c r="AX36" s="12"/>
      <c r="AZ36" s="254" t="s">
        <v>112</v>
      </c>
    </row>
    <row r="37" spans="1:52" ht="15.75" customHeight="1">
      <c r="A37" s="1"/>
      <c r="AX37" s="94"/>
      <c r="AZ37" s="254" t="s">
        <v>113</v>
      </c>
    </row>
    <row r="38" spans="1:52" ht="15.75" customHeight="1">
      <c r="A38" s="1"/>
      <c r="T38" s="109"/>
      <c r="AX38" s="12"/>
      <c r="AZ38" s="254" t="s">
        <v>114</v>
      </c>
    </row>
    <row r="39" spans="1:52" ht="15.75" customHeight="1">
      <c r="A39" s="1"/>
      <c r="AX39" s="12"/>
      <c r="AZ39" s="254" t="s">
        <v>115</v>
      </c>
    </row>
    <row r="40" spans="1:52" ht="15.75" customHeight="1">
      <c r="A40" s="1"/>
      <c r="AX40" s="12"/>
    </row>
    <row r="41" spans="1:52" ht="15.75" customHeight="1">
      <c r="A41" s="1"/>
      <c r="AX41" s="12"/>
    </row>
    <row r="42" spans="1:52" ht="15.75" customHeight="1">
      <c r="A42" s="1"/>
      <c r="AX42" s="12"/>
    </row>
    <row r="43" spans="1:52" ht="15.75" customHeight="1">
      <c r="A43" s="1"/>
      <c r="T43" s="109"/>
    </row>
    <row r="44" spans="1:52" ht="15.75" customHeight="1">
      <c r="A44" s="1"/>
    </row>
    <row r="45" spans="1:52" ht="15.75" customHeight="1">
      <c r="A45" s="1"/>
    </row>
    <row r="46" spans="1:52" ht="15.75" customHeight="1">
      <c r="A46" s="1"/>
    </row>
    <row r="47" spans="1:52" ht="15.75" customHeight="1">
      <c r="A47" s="1"/>
    </row>
    <row r="48" spans="1:52" ht="15.75" customHeight="1">
      <c r="A48" s="1"/>
    </row>
    <row r="49" spans="1:23" ht="15.75" customHeight="1">
      <c r="A49" s="1"/>
    </row>
    <row r="50" spans="1:23" ht="15.75" customHeight="1">
      <c r="A50" s="1"/>
    </row>
    <row r="51" spans="1:23" ht="15.75" customHeight="1">
      <c r="A51" s="1"/>
    </row>
    <row r="52" spans="1:23" ht="15.75" customHeight="1">
      <c r="A52" s="1"/>
    </row>
    <row r="53" spans="1:23" ht="15.75" customHeight="1">
      <c r="A53" s="1"/>
    </row>
    <row r="54" spans="1:23" ht="15.75" customHeight="1">
      <c r="A54" s="1"/>
    </row>
    <row r="55" spans="1:23" ht="15.75" customHeight="1">
      <c r="A55" s="1"/>
      <c r="U55" s="63"/>
      <c r="V55" s="114"/>
      <c r="W55" s="139"/>
    </row>
    <row r="56" spans="1:23" ht="15.75" customHeight="1">
      <c r="A56" s="1"/>
      <c r="U56" s="63"/>
      <c r="V56" s="114"/>
      <c r="W56" s="140"/>
    </row>
    <row r="57" spans="1:23" ht="15.75" customHeight="1">
      <c r="A57" s="1"/>
      <c r="U57" s="63"/>
      <c r="V57" s="114"/>
      <c r="W57" s="140"/>
    </row>
    <row r="58" spans="1:23" ht="15.75" customHeight="1">
      <c r="A58" s="1"/>
      <c r="U58" s="63"/>
      <c r="V58" s="114"/>
      <c r="W58" s="139"/>
    </row>
    <row r="59" spans="1:23" ht="15.75" customHeight="1">
      <c r="A59" s="1"/>
      <c r="U59" s="63"/>
      <c r="V59" s="114"/>
      <c r="W59" s="64"/>
    </row>
    <row r="60" spans="1:23" ht="15.75" customHeight="1">
      <c r="A60" s="1"/>
      <c r="U60" s="63"/>
      <c r="V60" s="114"/>
      <c r="W60" s="64"/>
    </row>
    <row r="61" spans="1:23" ht="15.75" customHeight="1">
      <c r="A61" s="1"/>
    </row>
    <row r="62" spans="1:23" ht="15.75" customHeight="1">
      <c r="A62" s="1"/>
    </row>
    <row r="63" spans="1:23" ht="15.75" customHeight="1">
      <c r="A63" s="1"/>
    </row>
    <row r="64" spans="1:23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</sheetData>
  <sortState xmlns:xlrd2="http://schemas.microsoft.com/office/spreadsheetml/2017/richdata2" ref="V32:W60">
    <sortCondition ref="V31:V60"/>
  </sortState>
  <mergeCells count="13">
    <mergeCell ref="D33:P33"/>
    <mergeCell ref="L5:L28"/>
    <mergeCell ref="M5:M28"/>
    <mergeCell ref="O5:O28"/>
    <mergeCell ref="AZ2:BA3"/>
    <mergeCell ref="Y2:AL2"/>
    <mergeCell ref="A2:R2"/>
    <mergeCell ref="AN2:AT3"/>
    <mergeCell ref="U2:W3"/>
    <mergeCell ref="AV2:AX3"/>
    <mergeCell ref="AV4:AX4"/>
    <mergeCell ref="R3:R4"/>
    <mergeCell ref="Q3:Q4"/>
  </mergeCells>
  <phoneticPr fontId="15" type="noConversion"/>
  <conditionalFormatting sqref="R5:R28">
    <cfRule type="cellIs" dxfId="2" priority="4" operator="lessThan">
      <formula>0</formula>
    </cfRule>
  </conditionalFormatting>
  <conditionalFormatting sqref="AV5:AV28">
    <cfRule type="cellIs" dxfId="1" priority="2" operator="equal">
      <formula>50</formula>
    </cfRule>
  </conditionalFormatting>
  <conditionalFormatting sqref="AX5:AX28">
    <cfRule type="cellIs" dxfId="0" priority="3" operator="lessThan">
      <formula>0</formula>
    </cfRule>
  </conditionalFormatting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Cígler Vojtěch</dc:creator>
  <cp:lastModifiedBy>Tomáš Kumpan</cp:lastModifiedBy>
  <dcterms:created xsi:type="dcterms:W3CDTF">2021-03-09T16:42:38Z</dcterms:created>
  <dcterms:modified xsi:type="dcterms:W3CDTF">2024-06-20T13:00:15Z</dcterms:modified>
</cp:coreProperties>
</file>