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35" windowWidth="15315" windowHeight="7965"/>
  </bookViews>
  <sheets>
    <sheet name="List1" sheetId="1" r:id="rId1"/>
    <sheet name="List2" sheetId="2" r:id="rId2"/>
  </sheets>
  <calcPr calcId="125725"/>
</workbook>
</file>

<file path=xl/calcChain.xml><?xml version="1.0" encoding="utf-8"?>
<calcChain xmlns="http://schemas.openxmlformats.org/spreadsheetml/2006/main">
  <c r="G24" i="1"/>
  <c r="G25"/>
  <c r="H25" s="1"/>
  <c r="G23"/>
  <c r="G34"/>
  <c r="G33"/>
  <c r="G32"/>
  <c r="H32" s="1"/>
  <c r="G30"/>
  <c r="H30" s="1"/>
  <c r="G31"/>
  <c r="G29"/>
  <c r="G28"/>
  <c r="G27"/>
  <c r="G26"/>
  <c r="G21"/>
  <c r="G22"/>
  <c r="G20"/>
  <c r="G19"/>
  <c r="H19" s="1"/>
  <c r="G17"/>
  <c r="G18"/>
  <c r="H18" s="1"/>
  <c r="G16"/>
  <c r="G12"/>
  <c r="H12" s="1"/>
  <c r="G14"/>
  <c r="G15"/>
  <c r="G13"/>
  <c r="G11"/>
  <c r="G10"/>
  <c r="G8"/>
  <c r="H8" s="1"/>
  <c r="G9"/>
  <c r="G7"/>
  <c r="H7" s="1"/>
  <c r="G6"/>
  <c r="G5"/>
  <c r="H5" s="1"/>
  <c r="G4"/>
  <c r="H4" s="1"/>
  <c r="B35"/>
  <c r="B36" s="1"/>
  <c r="D5"/>
  <c r="M5" s="1"/>
  <c r="M6"/>
  <c r="M10"/>
  <c r="M14"/>
  <c r="M18"/>
  <c r="M22"/>
  <c r="M26"/>
  <c r="M30"/>
  <c r="M34"/>
  <c r="H6"/>
  <c r="H9"/>
  <c r="H10"/>
  <c r="H11"/>
  <c r="H13"/>
  <c r="H14"/>
  <c r="H15"/>
  <c r="H16"/>
  <c r="H17"/>
  <c r="H20"/>
  <c r="H21"/>
  <c r="H22"/>
  <c r="H23"/>
  <c r="H24"/>
  <c r="H26"/>
  <c r="H27"/>
  <c r="H28"/>
  <c r="H29"/>
  <c r="H31"/>
  <c r="H33"/>
  <c r="H34"/>
  <c r="F8"/>
  <c r="F12"/>
  <c r="F16"/>
  <c r="F20"/>
  <c r="F24"/>
  <c r="F28"/>
  <c r="F32"/>
  <c r="E6"/>
  <c r="E10"/>
  <c r="E14"/>
  <c r="E18"/>
  <c r="E22"/>
  <c r="E26"/>
  <c r="E30"/>
  <c r="E34"/>
  <c r="D6"/>
  <c r="F6" s="1"/>
  <c r="D7"/>
  <c r="M7" s="1"/>
  <c r="D8"/>
  <c r="M8" s="1"/>
  <c r="D9"/>
  <c r="M9" s="1"/>
  <c r="D10"/>
  <c r="F10" s="1"/>
  <c r="D11"/>
  <c r="M11" s="1"/>
  <c r="D12"/>
  <c r="M12" s="1"/>
  <c r="D13"/>
  <c r="M13" s="1"/>
  <c r="D14"/>
  <c r="F14" s="1"/>
  <c r="D15"/>
  <c r="M15" s="1"/>
  <c r="D16"/>
  <c r="M16" s="1"/>
  <c r="D17"/>
  <c r="M17" s="1"/>
  <c r="D18"/>
  <c r="F18" s="1"/>
  <c r="D19"/>
  <c r="M19" s="1"/>
  <c r="D20"/>
  <c r="M20" s="1"/>
  <c r="D21"/>
  <c r="M21" s="1"/>
  <c r="D22"/>
  <c r="F22" s="1"/>
  <c r="D23"/>
  <c r="M23" s="1"/>
  <c r="D24"/>
  <c r="M24" s="1"/>
  <c r="D25"/>
  <c r="M25" s="1"/>
  <c r="D26"/>
  <c r="F26" s="1"/>
  <c r="D27"/>
  <c r="M27" s="1"/>
  <c r="D28"/>
  <c r="M28" s="1"/>
  <c r="D29"/>
  <c r="M29" s="1"/>
  <c r="D30"/>
  <c r="F30" s="1"/>
  <c r="D31"/>
  <c r="M31" s="1"/>
  <c r="D32"/>
  <c r="M32" s="1"/>
  <c r="D33"/>
  <c r="M33" s="1"/>
  <c r="D34"/>
  <c r="F34" s="1"/>
  <c r="D4"/>
  <c r="E4" s="1"/>
  <c r="E32" l="1"/>
  <c r="E28"/>
  <c r="E24"/>
  <c r="E20"/>
  <c r="E16"/>
  <c r="E12"/>
  <c r="E8"/>
  <c r="E33"/>
  <c r="E31"/>
  <c r="E29"/>
  <c r="E27"/>
  <c r="E25"/>
  <c r="E23"/>
  <c r="E21"/>
  <c r="E19"/>
  <c r="E17"/>
  <c r="E15"/>
  <c r="E13"/>
  <c r="E11"/>
  <c r="E9"/>
  <c r="E7"/>
  <c r="E35" s="1"/>
  <c r="E39" s="1"/>
  <c r="E5"/>
  <c r="F33"/>
  <c r="F31"/>
  <c r="F29"/>
  <c r="F27"/>
  <c r="F25"/>
  <c r="F23"/>
  <c r="F21"/>
  <c r="F19"/>
  <c r="F17"/>
  <c r="F15"/>
  <c r="F13"/>
  <c r="F11"/>
  <c r="F9"/>
  <c r="F7"/>
  <c r="F5"/>
  <c r="F4"/>
  <c r="M4"/>
  <c r="F35" l="1"/>
  <c r="E38" s="1"/>
</calcChain>
</file>

<file path=xl/sharedStrings.xml><?xml version="1.0" encoding="utf-8"?>
<sst xmlns="http://schemas.openxmlformats.org/spreadsheetml/2006/main" count="52" uniqueCount="22">
  <si>
    <t>m3/s</t>
  </si>
  <si>
    <t>průtok</t>
  </si>
  <si>
    <t>P</t>
  </si>
  <si>
    <t>den=m</t>
  </si>
  <si>
    <t>n</t>
  </si>
  <si>
    <t>EMPIRICKÁ ČÁRA</t>
  </si>
  <si>
    <t>ki</t>
  </si>
  <si>
    <t>(ki-1)3</t>
  </si>
  <si>
    <t>O s,p</t>
  </si>
  <si>
    <t>Qp</t>
  </si>
  <si>
    <t>průměr</t>
  </si>
  <si>
    <t>průmer</t>
  </si>
  <si>
    <t>(ki-1)2</t>
  </si>
  <si>
    <t>TEORETICKÁ ČÁRA</t>
  </si>
  <si>
    <t>Pv</t>
  </si>
  <si>
    <t>výpočet koeficientu asymetrie:</t>
  </si>
  <si>
    <t>součet</t>
  </si>
  <si>
    <t>variační koeficient:</t>
  </si>
  <si>
    <t>Cv</t>
  </si>
  <si>
    <t>ki-1</t>
  </si>
  <si>
    <t>MV</t>
  </si>
  <si>
    <t>S</t>
  </si>
</sst>
</file>

<file path=xl/styles.xml><?xml version="1.0" encoding="utf-8"?>
<styleSheet xmlns="http://schemas.openxmlformats.org/spreadsheetml/2006/main">
  <numFmts count="1">
    <numFmt numFmtId="164" formatCode="0.000000000"/>
  </numFmts>
  <fonts count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2" borderId="0" xfId="0" applyFill="1"/>
    <xf numFmtId="49" fontId="0" fillId="0" borderId="0" xfId="0" applyNumberFormat="1"/>
    <xf numFmtId="0" fontId="0" fillId="3" borderId="0" xfId="0" applyFill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4"/>
  <c:chart>
    <c:plotArea>
      <c:layout/>
      <c:scatterChart>
        <c:scatterStyle val="lineMarker"/>
        <c:ser>
          <c:idx val="0"/>
          <c:order val="0"/>
          <c:tx>
            <c:v>Empirická křivka</c:v>
          </c:tx>
          <c:spPr>
            <a:ln w="158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List1!$C$4:$C$34</c:f>
              <c:numCache>
                <c:formatCode>General</c:formatCode>
                <c:ptCount val="31"/>
                <c:pt idx="0">
                  <c:v>2.2292993630573248</c:v>
                </c:pt>
                <c:pt idx="1">
                  <c:v>5.4140127388535033</c:v>
                </c:pt>
                <c:pt idx="2">
                  <c:v>8.5987261146496827</c:v>
                </c:pt>
                <c:pt idx="3">
                  <c:v>11.783439490445861</c:v>
                </c:pt>
                <c:pt idx="4">
                  <c:v>14.96815286624204</c:v>
                </c:pt>
                <c:pt idx="5">
                  <c:v>18.152866242038218</c:v>
                </c:pt>
                <c:pt idx="6">
                  <c:v>21.337579617834397</c:v>
                </c:pt>
                <c:pt idx="7">
                  <c:v>24.522292993630575</c:v>
                </c:pt>
                <c:pt idx="8">
                  <c:v>27.70700636942675</c:v>
                </c:pt>
                <c:pt idx="9">
                  <c:v>30.891719745222929</c:v>
                </c:pt>
                <c:pt idx="10">
                  <c:v>34.076433121019107</c:v>
                </c:pt>
                <c:pt idx="11">
                  <c:v>37.261146496815286</c:v>
                </c:pt>
                <c:pt idx="12">
                  <c:v>40.445859872611464</c:v>
                </c:pt>
                <c:pt idx="13">
                  <c:v>43.630573248407643</c:v>
                </c:pt>
                <c:pt idx="14">
                  <c:v>46.815286624203821</c:v>
                </c:pt>
                <c:pt idx="15">
                  <c:v>50</c:v>
                </c:pt>
                <c:pt idx="16">
                  <c:v>53.184713375796179</c:v>
                </c:pt>
                <c:pt idx="17">
                  <c:v>56.369426751592357</c:v>
                </c:pt>
                <c:pt idx="18">
                  <c:v>59.554140127388536</c:v>
                </c:pt>
                <c:pt idx="19">
                  <c:v>62.738853503184714</c:v>
                </c:pt>
                <c:pt idx="20">
                  <c:v>65.923566878980893</c:v>
                </c:pt>
                <c:pt idx="21">
                  <c:v>69.108280254777071</c:v>
                </c:pt>
                <c:pt idx="22">
                  <c:v>72.29299363057325</c:v>
                </c:pt>
                <c:pt idx="23">
                  <c:v>75.477707006369428</c:v>
                </c:pt>
                <c:pt idx="24">
                  <c:v>78.662420382165607</c:v>
                </c:pt>
                <c:pt idx="25">
                  <c:v>81.847133757961785</c:v>
                </c:pt>
                <c:pt idx="26">
                  <c:v>85.031847133757964</c:v>
                </c:pt>
                <c:pt idx="27">
                  <c:v>88.216560509554142</c:v>
                </c:pt>
                <c:pt idx="28">
                  <c:v>91.401273885350321</c:v>
                </c:pt>
                <c:pt idx="29">
                  <c:v>94.585987261146499</c:v>
                </c:pt>
                <c:pt idx="30">
                  <c:v>97.770700636942678</c:v>
                </c:pt>
              </c:numCache>
            </c:numRef>
          </c:xVal>
          <c:yVal>
            <c:numRef>
              <c:f>List1!$B$4:$B$34</c:f>
              <c:numCache>
                <c:formatCode>General</c:formatCode>
                <c:ptCount val="31"/>
                <c:pt idx="0">
                  <c:v>97</c:v>
                </c:pt>
                <c:pt idx="1">
                  <c:v>76.400000000000006</c:v>
                </c:pt>
                <c:pt idx="2">
                  <c:v>71</c:v>
                </c:pt>
                <c:pt idx="3">
                  <c:v>58.4</c:v>
                </c:pt>
                <c:pt idx="4">
                  <c:v>57.2</c:v>
                </c:pt>
                <c:pt idx="5">
                  <c:v>54.6</c:v>
                </c:pt>
                <c:pt idx="6">
                  <c:v>54.2</c:v>
                </c:pt>
                <c:pt idx="7">
                  <c:v>50.1</c:v>
                </c:pt>
                <c:pt idx="8">
                  <c:v>49.6</c:v>
                </c:pt>
                <c:pt idx="9">
                  <c:v>47.7</c:v>
                </c:pt>
                <c:pt idx="10">
                  <c:v>45.6</c:v>
                </c:pt>
                <c:pt idx="11">
                  <c:v>41.1</c:v>
                </c:pt>
                <c:pt idx="12">
                  <c:v>36.5</c:v>
                </c:pt>
                <c:pt idx="13">
                  <c:v>36.200000000000003</c:v>
                </c:pt>
                <c:pt idx="14">
                  <c:v>34.5</c:v>
                </c:pt>
                <c:pt idx="15">
                  <c:v>32.5</c:v>
                </c:pt>
                <c:pt idx="16">
                  <c:v>32.4</c:v>
                </c:pt>
                <c:pt idx="17">
                  <c:v>31.8</c:v>
                </c:pt>
                <c:pt idx="18">
                  <c:v>31</c:v>
                </c:pt>
                <c:pt idx="19">
                  <c:v>30</c:v>
                </c:pt>
                <c:pt idx="20">
                  <c:v>29.3</c:v>
                </c:pt>
                <c:pt idx="21">
                  <c:v>28.9</c:v>
                </c:pt>
                <c:pt idx="22">
                  <c:v>28.9</c:v>
                </c:pt>
                <c:pt idx="23">
                  <c:v>28.7</c:v>
                </c:pt>
                <c:pt idx="24">
                  <c:v>26.4</c:v>
                </c:pt>
                <c:pt idx="25">
                  <c:v>26.3</c:v>
                </c:pt>
                <c:pt idx="26">
                  <c:v>25.7</c:v>
                </c:pt>
                <c:pt idx="27">
                  <c:v>22.7</c:v>
                </c:pt>
                <c:pt idx="28">
                  <c:v>20.6</c:v>
                </c:pt>
                <c:pt idx="29">
                  <c:v>19.2</c:v>
                </c:pt>
                <c:pt idx="30">
                  <c:v>17.8</c:v>
                </c:pt>
              </c:numCache>
            </c:numRef>
          </c:yVal>
        </c:ser>
        <c:ser>
          <c:idx val="1"/>
          <c:order val="1"/>
          <c:tx>
            <c:v>Teoretická křivka</c:v>
          </c:tx>
          <c:spPr>
            <a:ln w="12700"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List1!$C$4:$C$34</c:f>
              <c:numCache>
                <c:formatCode>General</c:formatCode>
                <c:ptCount val="31"/>
                <c:pt idx="0">
                  <c:v>2.2292993630573248</c:v>
                </c:pt>
                <c:pt idx="1">
                  <c:v>5.4140127388535033</c:v>
                </c:pt>
                <c:pt idx="2">
                  <c:v>8.5987261146496827</c:v>
                </c:pt>
                <c:pt idx="3">
                  <c:v>11.783439490445861</c:v>
                </c:pt>
                <c:pt idx="4">
                  <c:v>14.96815286624204</c:v>
                </c:pt>
                <c:pt idx="5">
                  <c:v>18.152866242038218</c:v>
                </c:pt>
                <c:pt idx="6">
                  <c:v>21.337579617834397</c:v>
                </c:pt>
                <c:pt idx="7">
                  <c:v>24.522292993630575</c:v>
                </c:pt>
                <c:pt idx="8">
                  <c:v>27.70700636942675</c:v>
                </c:pt>
                <c:pt idx="9">
                  <c:v>30.891719745222929</c:v>
                </c:pt>
                <c:pt idx="10">
                  <c:v>34.076433121019107</c:v>
                </c:pt>
                <c:pt idx="11">
                  <c:v>37.261146496815286</c:v>
                </c:pt>
                <c:pt idx="12">
                  <c:v>40.445859872611464</c:v>
                </c:pt>
                <c:pt idx="13">
                  <c:v>43.630573248407643</c:v>
                </c:pt>
                <c:pt idx="14">
                  <c:v>46.815286624203821</c:v>
                </c:pt>
                <c:pt idx="15">
                  <c:v>50</c:v>
                </c:pt>
                <c:pt idx="16">
                  <c:v>53.184713375796179</c:v>
                </c:pt>
                <c:pt idx="17">
                  <c:v>56.369426751592357</c:v>
                </c:pt>
                <c:pt idx="18">
                  <c:v>59.554140127388536</c:v>
                </c:pt>
                <c:pt idx="19">
                  <c:v>62.738853503184714</c:v>
                </c:pt>
                <c:pt idx="20">
                  <c:v>65.923566878980893</c:v>
                </c:pt>
                <c:pt idx="21">
                  <c:v>69.108280254777071</c:v>
                </c:pt>
                <c:pt idx="22">
                  <c:v>72.29299363057325</c:v>
                </c:pt>
                <c:pt idx="23">
                  <c:v>75.477707006369428</c:v>
                </c:pt>
                <c:pt idx="24">
                  <c:v>78.662420382165607</c:v>
                </c:pt>
                <c:pt idx="25">
                  <c:v>81.847133757961785</c:v>
                </c:pt>
                <c:pt idx="26">
                  <c:v>85.031847133757964</c:v>
                </c:pt>
                <c:pt idx="27">
                  <c:v>88.216560509554142</c:v>
                </c:pt>
                <c:pt idx="28">
                  <c:v>91.401273885350321</c:v>
                </c:pt>
                <c:pt idx="29">
                  <c:v>94.585987261146499</c:v>
                </c:pt>
                <c:pt idx="30">
                  <c:v>97.770700636942678</c:v>
                </c:pt>
              </c:numCache>
            </c:numRef>
          </c:xVal>
          <c:yVal>
            <c:numRef>
              <c:f>List1!$H$4:$H$34</c:f>
              <c:numCache>
                <c:formatCode>General</c:formatCode>
                <c:ptCount val="31"/>
                <c:pt idx="0">
                  <c:v>88.017554515874167</c:v>
                </c:pt>
                <c:pt idx="1">
                  <c:v>73.621933006131343</c:v>
                </c:pt>
                <c:pt idx="2">
                  <c:v>67.001419605147447</c:v>
                </c:pt>
                <c:pt idx="3">
                  <c:v>62.106805559730397</c:v>
                </c:pt>
                <c:pt idx="4">
                  <c:v>58.56825529368728</c:v>
                </c:pt>
                <c:pt idx="5">
                  <c:v>55.029705027644162</c:v>
                </c:pt>
                <c:pt idx="6">
                  <c:v>51.970571249258505</c:v>
                </c:pt>
                <c:pt idx="7">
                  <c:v>49.573488810971227</c:v>
                </c:pt>
                <c:pt idx="8">
                  <c:v>47.467480668761702</c:v>
                </c:pt>
                <c:pt idx="9">
                  <c:v>45.524702425921255</c:v>
                </c:pt>
                <c:pt idx="10">
                  <c:v>43.869574075675274</c:v>
                </c:pt>
                <c:pt idx="11">
                  <c:v>42.214445725429314</c:v>
                </c:pt>
                <c:pt idx="12">
                  <c:v>40.591278474360493</c:v>
                </c:pt>
                <c:pt idx="13">
                  <c:v>39.164443689665696</c:v>
                </c:pt>
                <c:pt idx="14">
                  <c:v>37.737608904970891</c:v>
                </c:pt>
                <c:pt idx="15">
                  <c:v>36.310774120276086</c:v>
                </c:pt>
                <c:pt idx="16">
                  <c:v>35.055159509744655</c:v>
                </c:pt>
                <c:pt idx="17">
                  <c:v>33.799544899213231</c:v>
                </c:pt>
                <c:pt idx="18">
                  <c:v>32.5439302886818</c:v>
                </c:pt>
                <c:pt idx="19">
                  <c:v>31.386481911337373</c:v>
                </c:pt>
                <c:pt idx="20">
                  <c:v>30.24501408358153</c:v>
                </c:pt>
                <c:pt idx="21">
                  <c:v>29.103546255825687</c:v>
                </c:pt>
                <c:pt idx="22">
                  <c:v>27.87989274447142</c:v>
                </c:pt>
                <c:pt idx="23">
                  <c:v>26.641400151356329</c:v>
                </c:pt>
                <c:pt idx="24">
                  <c:v>25.499932323600486</c:v>
                </c:pt>
                <c:pt idx="25">
                  <c:v>24.292259361834805</c:v>
                </c:pt>
                <c:pt idx="26">
                  <c:v>23.036644751303374</c:v>
                </c:pt>
                <c:pt idx="27">
                  <c:v>21.78103014077195</c:v>
                </c:pt>
                <c:pt idx="28">
                  <c:v>20.374741776976748</c:v>
                </c:pt>
                <c:pt idx="29">
                  <c:v>18.776686818118566</c:v>
                </c:pt>
                <c:pt idx="30">
                  <c:v>16.44466804601338</c:v>
                </c:pt>
              </c:numCache>
            </c:numRef>
          </c:yVal>
        </c:ser>
        <c:axId val="45447424"/>
        <c:axId val="45451520"/>
      </c:scatterChart>
      <c:valAx>
        <c:axId val="45447424"/>
        <c:scaling>
          <c:orientation val="minMax"/>
          <c:max val="10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 [</a:t>
                </a:r>
                <a:r>
                  <a:rPr lang="cs-CZ"/>
                  <a:t>%</a:t>
                </a:r>
                <a:r>
                  <a:rPr lang="en-US"/>
                  <a:t>]</a:t>
                </a:r>
              </a:p>
            </c:rich>
          </c:tx>
          <c:layout>
            <c:manualLayout>
              <c:xMode val="edge"/>
              <c:yMode val="edge"/>
              <c:x val="0.70818567687693723"/>
              <c:y val="0.94011014110932078"/>
            </c:manualLayout>
          </c:layout>
        </c:title>
        <c:numFmt formatCode="General" sourceLinked="1"/>
        <c:tickLblPos val="nextTo"/>
        <c:crossAx val="45451520"/>
        <c:crosses val="autoZero"/>
        <c:crossBetween val="midCat"/>
        <c:majorUnit val="10"/>
      </c:valAx>
      <c:valAx>
        <c:axId val="45451520"/>
        <c:scaling>
          <c:orientation val="minMax"/>
          <c:max val="11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Q [</a:t>
                </a:r>
                <a:r>
                  <a:rPr lang="cs-CZ"/>
                  <a:t>m</a:t>
                </a:r>
                <a:r>
                  <a:rPr lang="cs-CZ" baseline="30000"/>
                  <a:t>3</a:t>
                </a:r>
                <a:r>
                  <a:rPr lang="cs-CZ"/>
                  <a:t>s</a:t>
                </a:r>
                <a:r>
                  <a:rPr lang="cs-CZ" baseline="30000"/>
                  <a:t>-1</a:t>
                </a:r>
                <a:r>
                  <a:rPr lang="en-US"/>
                  <a:t>]</a:t>
                </a:r>
              </a:p>
            </c:rich>
          </c:tx>
          <c:layout>
            <c:manualLayout>
              <c:xMode val="edge"/>
              <c:yMode val="edge"/>
              <c:x val="1.6541994750656167E-2"/>
              <c:y val="1.6501372203439304E-2"/>
            </c:manualLayout>
          </c:layout>
        </c:title>
        <c:numFmt formatCode="General" sourceLinked="1"/>
        <c:tickLblPos val="nextTo"/>
        <c:crossAx val="45447424"/>
        <c:crosses val="autoZero"/>
        <c:crossBetween val="midCat"/>
        <c:majorUnit val="10"/>
      </c:valAx>
    </c:plotArea>
    <c:legend>
      <c:legendPos val="r"/>
      <c:layout/>
    </c:legend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381000</xdr:colOff>
      <xdr:row>2</xdr:row>
      <xdr:rowOff>123825</xdr:rowOff>
    </xdr:from>
    <xdr:to>
      <xdr:col>24</xdr:col>
      <xdr:colOff>133350</xdr:colOff>
      <xdr:row>29</xdr:row>
      <xdr:rowOff>133351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M39"/>
  <sheetViews>
    <sheetView tabSelected="1" topLeftCell="J1" workbookViewId="0">
      <selection activeCell="A4" sqref="A4:I34"/>
    </sheetView>
  </sheetViews>
  <sheetFormatPr defaultRowHeight="15"/>
  <cols>
    <col min="6" max="6" width="15.5703125" customWidth="1"/>
    <col min="9" max="9" width="15.85546875" style="3" customWidth="1"/>
  </cols>
  <sheetData>
    <row r="1" spans="1:13">
      <c r="A1" t="s">
        <v>0</v>
      </c>
      <c r="B1" t="s">
        <v>5</v>
      </c>
      <c r="D1" t="s">
        <v>13</v>
      </c>
    </row>
    <row r="2" spans="1:13">
      <c r="A2" t="s">
        <v>3</v>
      </c>
      <c r="B2" t="s">
        <v>1</v>
      </c>
      <c r="C2" t="s">
        <v>2</v>
      </c>
    </row>
    <row r="3" spans="1:13">
      <c r="D3" t="s">
        <v>6</v>
      </c>
      <c r="E3" t="s">
        <v>12</v>
      </c>
      <c r="F3" t="s">
        <v>7</v>
      </c>
      <c r="G3" t="s">
        <v>8</v>
      </c>
      <c r="H3" t="s">
        <v>9</v>
      </c>
      <c r="I3" s="3" t="s">
        <v>14</v>
      </c>
      <c r="J3" t="s">
        <v>4</v>
      </c>
      <c r="K3" t="s">
        <v>11</v>
      </c>
      <c r="L3" t="s">
        <v>18</v>
      </c>
      <c r="M3" t="s">
        <v>19</v>
      </c>
    </row>
    <row r="4" spans="1:13">
      <c r="A4">
        <v>1</v>
      </c>
      <c r="B4">
        <v>97</v>
      </c>
      <c r="C4" s="4">
        <v>2.2292993630573248</v>
      </c>
      <c r="D4">
        <f>B4/K4</f>
        <v>2.4205103437172983</v>
      </c>
      <c r="E4">
        <f>POWER((D4-1),2)</f>
        <v>2.0178496366078371</v>
      </c>
      <c r="F4">
        <f>POWER((D4-1),3)</f>
        <v>2.8663762808676241</v>
      </c>
      <c r="G4">
        <f>((3.21)-((((3.21)-(2.34))/(2))*(C4-1)))</f>
        <v>2.6752547770700636</v>
      </c>
      <c r="H4">
        <f>K4*(1+(L4*G4))</f>
        <v>88.017554515874167</v>
      </c>
      <c r="I4" s="3" t="s">
        <v>21</v>
      </c>
      <c r="J4">
        <v>31</v>
      </c>
      <c r="K4">
        <v>40.0741935483871</v>
      </c>
      <c r="L4">
        <v>0.44719664474665466</v>
      </c>
      <c r="M4">
        <f>D4-1</f>
        <v>1.4205103437172983</v>
      </c>
    </row>
    <row r="5" spans="1:13">
      <c r="A5">
        <v>2</v>
      </c>
      <c r="B5">
        <v>76.400000000000006</v>
      </c>
      <c r="C5" s="4">
        <v>5.4140127388535033</v>
      </c>
      <c r="D5">
        <f>B5/K5</f>
        <v>1.9064638171134187</v>
      </c>
      <c r="E5">
        <f t="shared" ref="E5:E34" si="0">POWER((D5-1),2)</f>
        <v>0.82167665173582938</v>
      </c>
      <c r="F5" s="1">
        <f t="shared" ref="F5:F34" si="1">POWER((D5-1),3)</f>
        <v>0.74482015416543312</v>
      </c>
      <c r="G5">
        <f>((1.92)-((((1.92)-(1.34))/(5))*(C5-5)))</f>
        <v>1.8719745222929935</v>
      </c>
      <c r="H5">
        <f t="shared" ref="H5:H34" si="2">K5*(1+(L5*G5))</f>
        <v>73.621933006131343</v>
      </c>
      <c r="I5" s="3" t="s">
        <v>21</v>
      </c>
      <c r="J5">
        <v>31</v>
      </c>
      <c r="K5">
        <v>40.0741935483871</v>
      </c>
      <c r="L5">
        <v>0.44719664474665466</v>
      </c>
      <c r="M5">
        <f t="shared" ref="M5:M34" si="3">D5-1</f>
        <v>0.90646381711341872</v>
      </c>
    </row>
    <row r="6" spans="1:13">
      <c r="A6">
        <v>3</v>
      </c>
      <c r="B6">
        <v>71</v>
      </c>
      <c r="C6" s="4">
        <v>8.5987261146496827</v>
      </c>
      <c r="D6">
        <f t="shared" ref="D6:D34" si="4">B6/K6</f>
        <v>1.7717137567415278</v>
      </c>
      <c r="E6">
        <f t="shared" si="0"/>
        <v>0.59554212234412185</v>
      </c>
      <c r="F6">
        <f t="shared" si="1"/>
        <v>0.4595880485320048</v>
      </c>
      <c r="G6">
        <f>((1.92)-((((1.92)-(1.34))/(5))*(C6-5)))</f>
        <v>1.5025477707006369</v>
      </c>
      <c r="H6">
        <f t="shared" si="2"/>
        <v>67.001419605147447</v>
      </c>
      <c r="I6" s="3" t="s">
        <v>21</v>
      </c>
      <c r="J6">
        <v>31</v>
      </c>
      <c r="K6">
        <v>40.0741935483871</v>
      </c>
      <c r="L6">
        <v>0.44719664474665466</v>
      </c>
      <c r="M6">
        <f t="shared" si="3"/>
        <v>0.77171375674152776</v>
      </c>
    </row>
    <row r="7" spans="1:13">
      <c r="A7">
        <v>4</v>
      </c>
      <c r="B7">
        <v>58.4</v>
      </c>
      <c r="C7" s="4">
        <v>11.783439490445861</v>
      </c>
      <c r="D7">
        <f t="shared" si="4"/>
        <v>1.4572969492071157</v>
      </c>
      <c r="E7">
        <f t="shared" si="0"/>
        <v>0.20912049975413538</v>
      </c>
      <c r="F7">
        <f t="shared" si="1"/>
        <v>9.5630166554233509E-2</v>
      </c>
      <c r="G7">
        <f>((1.34)-((((1.34)-(0.72))/(10))*(C7-10)))</f>
        <v>1.2294267515923567</v>
      </c>
      <c r="H7">
        <f t="shared" si="2"/>
        <v>62.106805559730397</v>
      </c>
      <c r="I7" s="3" t="s">
        <v>21</v>
      </c>
      <c r="J7">
        <v>31</v>
      </c>
      <c r="K7">
        <v>40.0741935483871</v>
      </c>
      <c r="L7">
        <v>0.44719664474665466</v>
      </c>
      <c r="M7">
        <f t="shared" si="3"/>
        <v>0.45729694920711572</v>
      </c>
    </row>
    <row r="8" spans="1:13">
      <c r="A8">
        <v>5</v>
      </c>
      <c r="B8">
        <v>57.2</v>
      </c>
      <c r="C8" s="4">
        <v>14.96815286624204</v>
      </c>
      <c r="D8">
        <f t="shared" si="4"/>
        <v>1.4273524913466955</v>
      </c>
      <c r="E8">
        <f t="shared" si="0"/>
        <v>0.18263015186022746</v>
      </c>
      <c r="F8">
        <f t="shared" si="1"/>
        <v>7.8047450392493542E-2</v>
      </c>
      <c r="G8">
        <f t="shared" ref="G8:G9" si="5">((1.34)-((((1.34)-(0.72))/(10))*(C8-10)))</f>
        <v>1.0319745222929935</v>
      </c>
      <c r="H8">
        <f t="shared" si="2"/>
        <v>58.56825529368728</v>
      </c>
      <c r="I8" s="3" t="s">
        <v>21</v>
      </c>
      <c r="J8">
        <v>31</v>
      </c>
      <c r="K8">
        <v>40.0741935483871</v>
      </c>
      <c r="L8">
        <v>0.44719664474665466</v>
      </c>
      <c r="M8">
        <f t="shared" si="3"/>
        <v>0.42735249134669551</v>
      </c>
    </row>
    <row r="9" spans="1:13">
      <c r="A9">
        <v>6</v>
      </c>
      <c r="B9">
        <v>54.6</v>
      </c>
      <c r="C9" s="4">
        <v>18.152866242038218</v>
      </c>
      <c r="D9">
        <f t="shared" si="4"/>
        <v>1.3624728326491184</v>
      </c>
      <c r="E9">
        <f t="shared" si="0"/>
        <v>0.13138655440867583</v>
      </c>
      <c r="F9">
        <f t="shared" si="1"/>
        <v>4.7624056548520248E-2</v>
      </c>
      <c r="G9">
        <f t="shared" si="5"/>
        <v>0.83452229299363045</v>
      </c>
      <c r="H9">
        <f t="shared" si="2"/>
        <v>55.029705027644162</v>
      </c>
      <c r="I9" s="3" t="s">
        <v>21</v>
      </c>
      <c r="J9">
        <v>31</v>
      </c>
      <c r="K9">
        <v>40.0741935483871</v>
      </c>
      <c r="L9">
        <v>0.44719664474665466</v>
      </c>
      <c r="M9">
        <f t="shared" si="3"/>
        <v>0.36247283264911845</v>
      </c>
    </row>
    <row r="10" spans="1:13">
      <c r="A10">
        <v>7</v>
      </c>
      <c r="B10">
        <v>54.2</v>
      </c>
      <c r="C10" s="4">
        <v>21.337579617834397</v>
      </c>
      <c r="D10">
        <f t="shared" si="4"/>
        <v>1.3524913466956452</v>
      </c>
      <c r="E10">
        <f t="shared" si="0"/>
        <v>0.12425014949530953</v>
      </c>
      <c r="F10">
        <f t="shared" si="1"/>
        <v>4.37971025227369E-2</v>
      </c>
      <c r="G10">
        <f>((0.72)-((((0.72)-(0.51))/(5))*(C10-20)))</f>
        <v>0.66382165605095533</v>
      </c>
      <c r="H10">
        <f t="shared" si="2"/>
        <v>51.970571249258505</v>
      </c>
      <c r="I10" s="3" t="s">
        <v>21</v>
      </c>
      <c r="J10">
        <v>31</v>
      </c>
      <c r="K10">
        <v>40.0741935483871</v>
      </c>
      <c r="L10">
        <v>0.44719664474665466</v>
      </c>
      <c r="M10">
        <f t="shared" si="3"/>
        <v>0.35249134669564519</v>
      </c>
    </row>
    <row r="11" spans="1:13">
      <c r="A11">
        <v>8</v>
      </c>
      <c r="B11">
        <v>50.1</v>
      </c>
      <c r="C11" s="4">
        <v>24.522292993630575</v>
      </c>
      <c r="D11">
        <f t="shared" si="4"/>
        <v>1.2501811156725429</v>
      </c>
      <c r="E11">
        <f t="shared" si="0"/>
        <v>6.2590590639158269E-2</v>
      </c>
      <c r="F11">
        <f t="shared" si="1"/>
        <v>1.5658983796708034E-2</v>
      </c>
      <c r="G11">
        <f>((0.72)-((((0.72)-(0.51))/(5))*(C11-20)))</f>
        <v>0.53006369426751587</v>
      </c>
      <c r="H11">
        <f t="shared" si="2"/>
        <v>49.573488810971227</v>
      </c>
      <c r="I11" s="3" t="s">
        <v>21</v>
      </c>
      <c r="J11">
        <v>31</v>
      </c>
      <c r="K11">
        <v>40.0741935483871</v>
      </c>
      <c r="L11">
        <v>0.44719664474665466</v>
      </c>
      <c r="M11">
        <f t="shared" si="3"/>
        <v>0.25018111567254286</v>
      </c>
    </row>
    <row r="12" spans="1:13">
      <c r="A12">
        <v>9</v>
      </c>
      <c r="B12">
        <v>49.6</v>
      </c>
      <c r="C12" s="4">
        <v>27.70700636942675</v>
      </c>
      <c r="D12">
        <f t="shared" si="4"/>
        <v>1.237704258230701</v>
      </c>
      <c r="E12">
        <f t="shared" si="0"/>
        <v>5.6503314381007766E-2</v>
      </c>
      <c r="F12">
        <f t="shared" si="1"/>
        <v>1.3431078432513548E-2</v>
      </c>
      <c r="G12">
        <f>((0.51)-((((0.51)-(0.33))/(5))*(C12-25)))</f>
        <v>0.41254777070063697</v>
      </c>
      <c r="H12">
        <f t="shared" si="2"/>
        <v>47.467480668761702</v>
      </c>
      <c r="I12" s="3" t="s">
        <v>21</v>
      </c>
      <c r="J12">
        <v>31</v>
      </c>
      <c r="K12">
        <v>40.0741935483871</v>
      </c>
      <c r="L12">
        <v>0.44719664474665466</v>
      </c>
      <c r="M12">
        <f t="shared" si="3"/>
        <v>0.23770425823070096</v>
      </c>
    </row>
    <row r="13" spans="1:13">
      <c r="A13">
        <v>10</v>
      </c>
      <c r="B13">
        <v>47.7</v>
      </c>
      <c r="C13" s="4">
        <v>30.891719745222929</v>
      </c>
      <c r="D13">
        <f t="shared" si="4"/>
        <v>1.1902921999517024</v>
      </c>
      <c r="E13">
        <f t="shared" si="0"/>
        <v>3.6211121362458701E-2</v>
      </c>
      <c r="F13">
        <f t="shared" si="1"/>
        <v>6.8906939467803545E-3</v>
      </c>
      <c r="G13">
        <f>((0.33)-((((0.33)-(0.04))/(10))*(C13-30)))</f>
        <v>0.30414012738853508</v>
      </c>
      <c r="H13">
        <f t="shared" si="2"/>
        <v>45.524702425921255</v>
      </c>
      <c r="I13" s="3" t="s">
        <v>21</v>
      </c>
      <c r="J13">
        <v>31</v>
      </c>
      <c r="K13">
        <v>40.0741935483871</v>
      </c>
      <c r="L13">
        <v>0.44719664474665466</v>
      </c>
      <c r="M13">
        <f t="shared" si="3"/>
        <v>0.19029219995170243</v>
      </c>
    </row>
    <row r="14" spans="1:13">
      <c r="A14">
        <v>11</v>
      </c>
      <c r="B14">
        <v>45.6</v>
      </c>
      <c r="C14" s="4">
        <v>34.076433121019107</v>
      </c>
      <c r="D14">
        <f t="shared" si="4"/>
        <v>1.1378893986959671</v>
      </c>
      <c r="E14">
        <f t="shared" si="0"/>
        <v>1.9013486272735362E-2</v>
      </c>
      <c r="F14">
        <f t="shared" si="1"/>
        <v>2.6217581892615028E-3</v>
      </c>
      <c r="G14">
        <f t="shared" ref="G14:G15" si="6">((0.33)-((((0.33)-(0.04))/(10))*(C14-30)))</f>
        <v>0.21178343949044587</v>
      </c>
      <c r="H14">
        <f t="shared" si="2"/>
        <v>43.869574075675274</v>
      </c>
      <c r="I14" s="3" t="s">
        <v>21</v>
      </c>
      <c r="J14">
        <v>31</v>
      </c>
      <c r="K14">
        <v>40.0741935483871</v>
      </c>
      <c r="L14">
        <v>0.44719664474665466</v>
      </c>
      <c r="M14">
        <f t="shared" si="3"/>
        <v>0.13788939869596706</v>
      </c>
    </row>
    <row r="15" spans="1:13">
      <c r="A15">
        <v>12</v>
      </c>
      <c r="B15">
        <v>41.1</v>
      </c>
      <c r="C15" s="4">
        <v>37.261146496815286</v>
      </c>
      <c r="D15">
        <f t="shared" si="4"/>
        <v>1.0255976817193915</v>
      </c>
      <c r="E15">
        <f t="shared" si="0"/>
        <v>6.5524130940726845E-4</v>
      </c>
      <c r="F15">
        <f t="shared" si="1"/>
        <v>1.677265848760457E-5</v>
      </c>
      <c r="G15">
        <f t="shared" si="6"/>
        <v>0.11942675159235669</v>
      </c>
      <c r="H15">
        <f t="shared" si="2"/>
        <v>42.214445725429314</v>
      </c>
      <c r="I15" s="3" t="s">
        <v>20</v>
      </c>
      <c r="J15">
        <v>31</v>
      </c>
      <c r="K15">
        <v>40.0741935483871</v>
      </c>
      <c r="L15">
        <v>0.44719664474665466</v>
      </c>
      <c r="M15">
        <f t="shared" si="3"/>
        <v>2.5597681719391474E-2</v>
      </c>
    </row>
    <row r="16" spans="1:13">
      <c r="A16">
        <v>13</v>
      </c>
      <c r="B16">
        <v>36.5</v>
      </c>
      <c r="C16" s="4">
        <v>40.445859872611464</v>
      </c>
      <c r="D16">
        <f t="shared" si="4"/>
        <v>0.91081059325444735</v>
      </c>
      <c r="E16">
        <f t="shared" si="0"/>
        <v>7.9547502756236316E-3</v>
      </c>
      <c r="F16">
        <f t="shared" si="1"/>
        <v>-7.0947945789189308E-4</v>
      </c>
      <c r="G16">
        <f>((0.04)-((((0.04)-(-0.21))/(10))*(C16-40)))</f>
        <v>2.885350318471339E-2</v>
      </c>
      <c r="H16">
        <f t="shared" si="2"/>
        <v>40.591278474360493</v>
      </c>
      <c r="I16" s="3" t="s">
        <v>20</v>
      </c>
      <c r="J16">
        <v>31</v>
      </c>
      <c r="K16">
        <v>40.0741935483871</v>
      </c>
      <c r="L16">
        <v>0.44719664474665466</v>
      </c>
      <c r="M16">
        <f t="shared" si="3"/>
        <v>-8.9189406745552646E-2</v>
      </c>
    </row>
    <row r="17" spans="1:13">
      <c r="A17">
        <v>14</v>
      </c>
      <c r="B17">
        <v>36.200000000000003</v>
      </c>
      <c r="C17" s="4">
        <v>43.630573248407643</v>
      </c>
      <c r="D17">
        <f t="shared" si="4"/>
        <v>0.9033244787893423</v>
      </c>
      <c r="E17">
        <f t="shared" si="0"/>
        <v>9.3461564013523277E-3</v>
      </c>
      <c r="F17">
        <f t="shared" si="1"/>
        <v>-9.0354454141706119E-4</v>
      </c>
      <c r="G17">
        <f t="shared" ref="G17:G18" si="7">((0.04)-((((0.04)-(-0.21))/(10))*(C17-40)))</f>
        <v>-5.0764331210191076E-2</v>
      </c>
      <c r="H17">
        <f t="shared" si="2"/>
        <v>39.164443689665696</v>
      </c>
      <c r="I17" s="3" t="s">
        <v>20</v>
      </c>
      <c r="J17">
        <v>31</v>
      </c>
      <c r="K17">
        <v>40.0741935483871</v>
      </c>
      <c r="L17">
        <v>0.44719664474665466</v>
      </c>
      <c r="M17">
        <f t="shared" si="3"/>
        <v>-9.66755212106577E-2</v>
      </c>
    </row>
    <row r="18" spans="1:13">
      <c r="A18">
        <v>15</v>
      </c>
      <c r="B18">
        <v>34.5</v>
      </c>
      <c r="C18" s="4">
        <v>46.815286624203821</v>
      </c>
      <c r="D18">
        <f t="shared" si="4"/>
        <v>0.86090316348708029</v>
      </c>
      <c r="E18">
        <f t="shared" si="0"/>
        <v>1.9347929927901915E-2</v>
      </c>
      <c r="F18">
        <f t="shared" si="1"/>
        <v>-2.691235846044799E-3</v>
      </c>
      <c r="G18">
        <f t="shared" si="7"/>
        <v>-0.13038216560509555</v>
      </c>
      <c r="H18">
        <f t="shared" si="2"/>
        <v>37.737608904970891</v>
      </c>
      <c r="I18" s="3" t="s">
        <v>20</v>
      </c>
      <c r="J18">
        <v>31</v>
      </c>
      <c r="K18">
        <v>40.0741935483871</v>
      </c>
      <c r="L18">
        <v>0.44719664474665466</v>
      </c>
      <c r="M18">
        <f t="shared" si="3"/>
        <v>-0.13909683651291971</v>
      </c>
    </row>
    <row r="19" spans="1:13">
      <c r="A19">
        <v>16</v>
      </c>
      <c r="B19">
        <v>32.5</v>
      </c>
      <c r="C19" s="4">
        <v>50</v>
      </c>
      <c r="D19">
        <f t="shared" si="4"/>
        <v>0.81099573371971334</v>
      </c>
      <c r="E19">
        <f t="shared" si="0"/>
        <v>3.5722612672149504E-2</v>
      </c>
      <c r="F19">
        <f t="shared" si="1"/>
        <v>-6.7517261977144876E-3</v>
      </c>
      <c r="G19">
        <f>((0.04)-((((0.04)-(-0.21))/(10))*(C19-40)))</f>
        <v>-0.21</v>
      </c>
      <c r="H19">
        <f t="shared" si="2"/>
        <v>36.310774120276086</v>
      </c>
      <c r="I19" s="3" t="s">
        <v>20</v>
      </c>
      <c r="J19">
        <v>31</v>
      </c>
      <c r="K19">
        <v>40.0741935483871</v>
      </c>
      <c r="L19">
        <v>0.44719664474665466</v>
      </c>
      <c r="M19">
        <f t="shared" si="3"/>
        <v>-0.18900426628028666</v>
      </c>
    </row>
    <row r="20" spans="1:13">
      <c r="A20">
        <v>17</v>
      </c>
      <c r="B20">
        <v>32.4</v>
      </c>
      <c r="C20" s="4">
        <v>53.184713375796179</v>
      </c>
      <c r="D20">
        <f t="shared" si="4"/>
        <v>0.80850036223134503</v>
      </c>
      <c r="E20">
        <f t="shared" si="0"/>
        <v>3.6672111265526067E-2</v>
      </c>
      <c r="F20">
        <f t="shared" si="1"/>
        <v>-7.0226960235600534E-3</v>
      </c>
      <c r="G20">
        <f>((-0.21)-((((-0.21)-(-0.43))/(10))*(C20-50)))</f>
        <v>-0.28006369426751593</v>
      </c>
      <c r="H20">
        <f t="shared" si="2"/>
        <v>35.055159509744655</v>
      </c>
      <c r="I20" s="3" t="s">
        <v>20</v>
      </c>
      <c r="J20">
        <v>31</v>
      </c>
      <c r="K20">
        <v>40.0741935483871</v>
      </c>
      <c r="L20">
        <v>0.44719664474665466</v>
      </c>
      <c r="M20">
        <f t="shared" si="3"/>
        <v>-0.19149963776865497</v>
      </c>
    </row>
    <row r="21" spans="1:13">
      <c r="A21">
        <v>18</v>
      </c>
      <c r="B21">
        <v>31.8</v>
      </c>
      <c r="C21" s="4">
        <v>56.369426751592357</v>
      </c>
      <c r="D21">
        <f t="shared" si="4"/>
        <v>0.79352813330113492</v>
      </c>
      <c r="E21">
        <f t="shared" si="0"/>
        <v>4.2630631738113912E-2</v>
      </c>
      <c r="F21">
        <f t="shared" si="1"/>
        <v>-8.8020261135202619E-3</v>
      </c>
      <c r="G21">
        <f t="shared" ref="G21:G22" si="8">((-0.21)-((((-0.21)-(-0.43))/(10))*(C21-50)))</f>
        <v>-0.35012738853503184</v>
      </c>
      <c r="H21">
        <f t="shared" si="2"/>
        <v>33.799544899213231</v>
      </c>
      <c r="I21" s="3" t="s">
        <v>20</v>
      </c>
      <c r="J21">
        <v>31</v>
      </c>
      <c r="K21">
        <v>40.0741935483871</v>
      </c>
      <c r="L21">
        <v>0.44719664474665466</v>
      </c>
      <c r="M21">
        <f t="shared" si="3"/>
        <v>-0.20647186669886508</v>
      </c>
    </row>
    <row r="22" spans="1:13">
      <c r="A22">
        <v>19</v>
      </c>
      <c r="B22">
        <v>31</v>
      </c>
      <c r="C22" s="4">
        <v>59.554140127388536</v>
      </c>
      <c r="D22">
        <f t="shared" si="4"/>
        <v>0.77356516139418818</v>
      </c>
      <c r="E22">
        <f t="shared" si="0"/>
        <v>5.1272736134440049E-2</v>
      </c>
      <c r="F22">
        <f t="shared" si="1"/>
        <v>-1.1609933731480308E-2</v>
      </c>
      <c r="G22">
        <f t="shared" si="8"/>
        <v>-0.4201910828025478</v>
      </c>
      <c r="H22">
        <f t="shared" si="2"/>
        <v>32.5439302886818</v>
      </c>
      <c r="I22" s="3" t="s">
        <v>20</v>
      </c>
      <c r="J22">
        <v>31</v>
      </c>
      <c r="K22">
        <v>40.0741935483871</v>
      </c>
      <c r="L22">
        <v>0.44719664474665466</v>
      </c>
      <c r="M22">
        <f t="shared" si="3"/>
        <v>-0.22643483860581182</v>
      </c>
    </row>
    <row r="23" spans="1:13">
      <c r="A23">
        <v>20</v>
      </c>
      <c r="B23">
        <v>30</v>
      </c>
      <c r="C23" s="4">
        <v>62.738853503184714</v>
      </c>
      <c r="D23">
        <f t="shared" si="4"/>
        <v>0.7486114465105046</v>
      </c>
      <c r="E23">
        <f t="shared" si="0"/>
        <v>6.3196204825540891E-2</v>
      </c>
      <c r="F23">
        <f t="shared" si="1"/>
        <v>-1.5886802517118593E-2</v>
      </c>
      <c r="G23">
        <f>((-0.43)-((((-0.43)-(-0.63))/(10))*(C23-60)))</f>
        <v>-0.4847770700636943</v>
      </c>
      <c r="H23">
        <f t="shared" si="2"/>
        <v>31.386481911337373</v>
      </c>
      <c r="I23" s="3" t="s">
        <v>20</v>
      </c>
      <c r="J23">
        <v>31</v>
      </c>
      <c r="K23">
        <v>40.0741935483871</v>
      </c>
      <c r="L23">
        <v>0.44719664474665466</v>
      </c>
      <c r="M23">
        <f t="shared" si="3"/>
        <v>-0.2513885534894954</v>
      </c>
    </row>
    <row r="24" spans="1:13">
      <c r="A24">
        <v>21</v>
      </c>
      <c r="B24">
        <v>29.3</v>
      </c>
      <c r="C24" s="4">
        <v>65.923566878980893</v>
      </c>
      <c r="D24">
        <f t="shared" si="4"/>
        <v>0.73114384609192618</v>
      </c>
      <c r="E24">
        <f t="shared" si="0"/>
        <v>7.2283631494241884E-2</v>
      </c>
      <c r="F24">
        <f t="shared" si="1"/>
        <v>-1.9433899154050388E-2</v>
      </c>
      <c r="G24">
        <f t="shared" ref="G24:G25" si="9">((-0.43)-((((-0.43)-(-0.63))/(10))*(C24-60)))</f>
        <v>-0.54847133757961786</v>
      </c>
      <c r="H24">
        <f t="shared" si="2"/>
        <v>30.24501408358153</v>
      </c>
      <c r="I24" s="3" t="s">
        <v>20</v>
      </c>
      <c r="J24">
        <v>31</v>
      </c>
      <c r="K24">
        <v>40.0741935483871</v>
      </c>
      <c r="L24">
        <v>0.44719664474665466</v>
      </c>
      <c r="M24">
        <f t="shared" si="3"/>
        <v>-0.26885615390807382</v>
      </c>
    </row>
    <row r="25" spans="1:13">
      <c r="A25">
        <v>22</v>
      </c>
      <c r="B25">
        <v>28.9</v>
      </c>
      <c r="C25" s="4">
        <v>69.108280254777071</v>
      </c>
      <c r="D25">
        <f t="shared" si="4"/>
        <v>0.72116236013845281</v>
      </c>
      <c r="E25">
        <f t="shared" si="0"/>
        <v>7.7750429403557891E-2</v>
      </c>
      <c r="F25">
        <f t="shared" si="1"/>
        <v>-2.1679746233109923E-2</v>
      </c>
      <c r="G25">
        <f t="shared" si="9"/>
        <v>-0.61216560509554141</v>
      </c>
      <c r="H25">
        <f t="shared" si="2"/>
        <v>29.103546255825687</v>
      </c>
      <c r="I25" s="3" t="s">
        <v>20</v>
      </c>
      <c r="J25">
        <v>31</v>
      </c>
      <c r="K25">
        <v>40.0741935483871</v>
      </c>
      <c r="L25">
        <v>0.44719664474665466</v>
      </c>
      <c r="M25">
        <f t="shared" si="3"/>
        <v>-0.27883763986154719</v>
      </c>
    </row>
    <row r="26" spans="1:13">
      <c r="A26">
        <v>23</v>
      </c>
      <c r="B26">
        <v>28.9</v>
      </c>
      <c r="C26" s="4">
        <v>72.29299363057325</v>
      </c>
      <c r="D26">
        <f t="shared" si="4"/>
        <v>0.72116236013845281</v>
      </c>
      <c r="E26">
        <f t="shared" si="0"/>
        <v>7.7750429403557891E-2</v>
      </c>
      <c r="F26">
        <f t="shared" si="1"/>
        <v>-2.1679746233109923E-2</v>
      </c>
      <c r="G26">
        <f>((-0.63)-((((-0.63)-(-0.74))/(5))*(C26-70)))</f>
        <v>-0.68044585987261152</v>
      </c>
      <c r="H26">
        <f t="shared" si="2"/>
        <v>27.87989274447142</v>
      </c>
      <c r="I26" s="3" t="s">
        <v>20</v>
      </c>
      <c r="J26">
        <v>31</v>
      </c>
      <c r="K26">
        <v>40.0741935483871</v>
      </c>
      <c r="L26">
        <v>0.44719664474665466</v>
      </c>
      <c r="M26">
        <f t="shared" si="3"/>
        <v>-0.27883763986154719</v>
      </c>
    </row>
    <row r="27" spans="1:13">
      <c r="A27">
        <v>24</v>
      </c>
      <c r="B27">
        <v>28.7</v>
      </c>
      <c r="C27" s="4">
        <v>75.477707006369428</v>
      </c>
      <c r="D27">
        <f t="shared" si="4"/>
        <v>0.71617161716171607</v>
      </c>
      <c r="E27">
        <f t="shared" si="0"/>
        <v>8.0558550904595475E-2</v>
      </c>
      <c r="F27">
        <f t="shared" si="1"/>
        <v>-2.2864803227046909E-2</v>
      </c>
      <c r="G27">
        <f>((-0.74)-((((-0.74)-(-0.84))/(5))*(C27-75)))</f>
        <v>-0.74955414012738852</v>
      </c>
      <c r="H27">
        <f t="shared" si="2"/>
        <v>26.641400151356329</v>
      </c>
      <c r="I27" s="3" t="s">
        <v>20</v>
      </c>
      <c r="J27">
        <v>31</v>
      </c>
      <c r="K27">
        <v>40.0741935483871</v>
      </c>
      <c r="L27">
        <v>0.44719664474665466</v>
      </c>
      <c r="M27">
        <f t="shared" si="3"/>
        <v>-0.28382838283828393</v>
      </c>
    </row>
    <row r="28" spans="1:13">
      <c r="A28">
        <v>25</v>
      </c>
      <c r="B28">
        <v>26.4</v>
      </c>
      <c r="C28" s="4">
        <v>78.662420382165607</v>
      </c>
      <c r="D28">
        <f t="shared" si="4"/>
        <v>0.65877807292924406</v>
      </c>
      <c r="E28">
        <f t="shared" si="0"/>
        <v>0.11643240351388029</v>
      </c>
      <c r="F28">
        <f t="shared" si="1"/>
        <v>-3.9729289100486086E-2</v>
      </c>
      <c r="G28">
        <f>((-0.74)-((((-0.74)-(-0.84))/(5))*(C28-75)))</f>
        <v>-0.81324840764331208</v>
      </c>
      <c r="H28">
        <f t="shared" si="2"/>
        <v>25.499932323600486</v>
      </c>
      <c r="I28" s="3" t="s">
        <v>20</v>
      </c>
      <c r="J28">
        <v>31</v>
      </c>
      <c r="K28">
        <v>40.0741935483871</v>
      </c>
      <c r="L28">
        <v>0.44719664474665466</v>
      </c>
      <c r="M28">
        <f t="shared" si="3"/>
        <v>-0.34122192707075594</v>
      </c>
    </row>
    <row r="29" spans="1:13">
      <c r="A29">
        <v>26</v>
      </c>
      <c r="B29">
        <v>26.3</v>
      </c>
      <c r="C29" s="4">
        <v>81.847133757961785</v>
      </c>
      <c r="D29">
        <f t="shared" si="4"/>
        <v>0.65628270144087575</v>
      </c>
      <c r="E29">
        <f t="shared" si="0"/>
        <v>0.11814158132878216</v>
      </c>
      <c r="F29">
        <f t="shared" si="1"/>
        <v>-4.060730518183208E-2</v>
      </c>
      <c r="G29">
        <f>((-0.84)-((((-0.84)-(-1.06))/(10))*(C29-80)))</f>
        <v>-0.88063694267515924</v>
      </c>
      <c r="H29">
        <f t="shared" si="2"/>
        <v>24.292259361834805</v>
      </c>
      <c r="I29" s="3" t="s">
        <v>20</v>
      </c>
      <c r="J29">
        <v>31</v>
      </c>
      <c r="K29">
        <v>40.0741935483871</v>
      </c>
      <c r="L29">
        <v>0.44719664474665466</v>
      </c>
      <c r="M29">
        <f t="shared" si="3"/>
        <v>-0.34371729855912425</v>
      </c>
    </row>
    <row r="30" spans="1:13">
      <c r="A30">
        <v>27</v>
      </c>
      <c r="B30">
        <v>25.7</v>
      </c>
      <c r="C30" s="4">
        <v>85.031847133757964</v>
      </c>
      <c r="D30">
        <f t="shared" si="4"/>
        <v>0.64131047251066564</v>
      </c>
      <c r="E30">
        <f t="shared" si="0"/>
        <v>0.12865817713052194</v>
      </c>
      <c r="F30">
        <f t="shared" si="1"/>
        <v>-4.6148340762585997E-2</v>
      </c>
      <c r="G30">
        <f t="shared" ref="G30:G31" si="10">((-0.84)-((((-0.84)-(-1.06))/(10))*(C30-80)))</f>
        <v>-0.95070063694267526</v>
      </c>
      <c r="H30">
        <f t="shared" si="2"/>
        <v>23.036644751303374</v>
      </c>
      <c r="I30" s="3" t="s">
        <v>20</v>
      </c>
      <c r="J30">
        <v>31</v>
      </c>
      <c r="K30">
        <v>40.0741935483871</v>
      </c>
      <c r="L30">
        <v>0.44719664474665466</v>
      </c>
      <c r="M30">
        <f t="shared" si="3"/>
        <v>-0.35868952748933436</v>
      </c>
    </row>
    <row r="31" spans="1:13">
      <c r="A31">
        <v>28</v>
      </c>
      <c r="B31">
        <v>22.7</v>
      </c>
      <c r="C31" s="4">
        <v>88.216560509554142</v>
      </c>
      <c r="D31">
        <f t="shared" si="4"/>
        <v>0.56644932785961521</v>
      </c>
      <c r="E31">
        <f t="shared" si="0"/>
        <v>0.18796618531337941</v>
      </c>
      <c r="F31">
        <f t="shared" si="1"/>
        <v>-8.1492865982279769E-2</v>
      </c>
      <c r="G31">
        <f t="shared" si="10"/>
        <v>-1.0207643312101911</v>
      </c>
      <c r="H31">
        <f t="shared" si="2"/>
        <v>21.78103014077195</v>
      </c>
      <c r="I31" s="3" t="s">
        <v>20</v>
      </c>
      <c r="J31">
        <v>31</v>
      </c>
      <c r="K31">
        <v>40.0741935483871</v>
      </c>
      <c r="L31">
        <v>0.44719664474665466</v>
      </c>
      <c r="M31">
        <f t="shared" si="3"/>
        <v>-0.43355067214038479</v>
      </c>
    </row>
    <row r="32" spans="1:13">
      <c r="A32">
        <v>29</v>
      </c>
      <c r="B32">
        <v>20.6</v>
      </c>
      <c r="C32" s="4">
        <v>91.401273885350321</v>
      </c>
      <c r="D32">
        <f t="shared" si="4"/>
        <v>0.51404652660387984</v>
      </c>
      <c r="E32">
        <f t="shared" si="0"/>
        <v>0.23615077830575368</v>
      </c>
      <c r="F32">
        <f t="shared" si="1"/>
        <v>-0.11475829096287814</v>
      </c>
      <c r="G32">
        <f>((-1.06)-((((-1.06)-(-1.2))/(5))*(C32-90)))</f>
        <v>-1.0992356687898091</v>
      </c>
      <c r="H32">
        <f t="shared" si="2"/>
        <v>20.374741776976748</v>
      </c>
      <c r="I32" s="3" t="s">
        <v>20</v>
      </c>
      <c r="J32">
        <v>31</v>
      </c>
      <c r="K32">
        <v>40.0741935483871</v>
      </c>
      <c r="L32">
        <v>0.44719664474665466</v>
      </c>
      <c r="M32">
        <f t="shared" si="3"/>
        <v>-0.48595347339612016</v>
      </c>
    </row>
    <row r="33" spans="1:13">
      <c r="A33">
        <v>30</v>
      </c>
      <c r="B33">
        <v>19.2</v>
      </c>
      <c r="C33" s="4">
        <v>94.585987261146499</v>
      </c>
      <c r="D33">
        <f t="shared" si="4"/>
        <v>0.47911132576672294</v>
      </c>
      <c r="E33">
        <f t="shared" si="0"/>
        <v>0.27132501094450096</v>
      </c>
      <c r="F33">
        <f t="shared" si="1"/>
        <v>-0.14133012523721047</v>
      </c>
      <c r="G33">
        <f>((-1.06)-((((-1.06)-(-1.2))/(5))*(C33-90)))</f>
        <v>-1.188407643312102</v>
      </c>
      <c r="H33">
        <f t="shared" si="2"/>
        <v>18.776686818118566</v>
      </c>
      <c r="I33" s="3" t="s">
        <v>20</v>
      </c>
      <c r="J33">
        <v>31</v>
      </c>
      <c r="K33">
        <v>40.0741935483871</v>
      </c>
      <c r="L33">
        <v>0.44719664474665466</v>
      </c>
      <c r="M33">
        <f t="shared" si="3"/>
        <v>-0.520888674233277</v>
      </c>
    </row>
    <row r="34" spans="1:13">
      <c r="A34">
        <v>31</v>
      </c>
      <c r="B34">
        <v>17.8</v>
      </c>
      <c r="C34" s="4">
        <v>97.770700636942678</v>
      </c>
      <c r="D34">
        <f t="shared" si="4"/>
        <v>0.4441761249295661</v>
      </c>
      <c r="E34">
        <f t="shared" si="0"/>
        <v>0.30894018009831326</v>
      </c>
      <c r="F34">
        <f t="shared" si="1"/>
        <v>-0.17171632806720219</v>
      </c>
      <c r="G34">
        <f>((-1.28)-((((-1.28)-(-1.38))/(2))*(C34-97)))</f>
        <v>-1.3185350318471338</v>
      </c>
      <c r="H34">
        <f t="shared" si="2"/>
        <v>16.44466804601338</v>
      </c>
      <c r="I34" s="3" t="s">
        <v>20</v>
      </c>
      <c r="J34">
        <v>31</v>
      </c>
      <c r="K34">
        <v>40.0741935483871</v>
      </c>
      <c r="L34">
        <v>0.44719664474665466</v>
      </c>
      <c r="M34">
        <f t="shared" si="3"/>
        <v>-0.55582387507043385</v>
      </c>
    </row>
    <row r="35" spans="1:13">
      <c r="B35">
        <f>AVERAGE(B4:B34)</f>
        <v>40.0741935483871</v>
      </c>
      <c r="E35">
        <f>SUM(E4:E34)</f>
        <v>6.1995300112526355</v>
      </c>
      <c r="F35">
        <f>SUM(F4:F34)</f>
        <v>3.5986843620362592</v>
      </c>
    </row>
    <row r="36" spans="1:13">
      <c r="A36" t="s">
        <v>10</v>
      </c>
      <c r="B36">
        <f>AVERAGE(B4:B35)</f>
        <v>40.0741935483871</v>
      </c>
      <c r="E36" t="s">
        <v>16</v>
      </c>
      <c r="F36" t="s">
        <v>16</v>
      </c>
    </row>
    <row r="38" spans="1:13">
      <c r="A38" t="s">
        <v>15</v>
      </c>
      <c r="E38" s="2">
        <f>F35/(30*POWER(E39,3))</f>
        <v>1.3413029897680839</v>
      </c>
    </row>
    <row r="39" spans="1:13">
      <c r="A39" t="s">
        <v>17</v>
      </c>
      <c r="E39" s="2">
        <f>SQRT((E35/31))</f>
        <v>0.44719664474665466</v>
      </c>
    </row>
  </sheetData>
  <sortState ref="A2:C34">
    <sortCondition descending="1" ref="B4"/>
  </sortState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A31"/>
  <sheetViews>
    <sheetView workbookViewId="0"/>
  </sheetViews>
  <sheetFormatPr defaultRowHeight="15"/>
  <sheetData>
    <row r="1" spans="1:1">
      <c r="A1" s="4">
        <v>2.2292993630573248</v>
      </c>
    </row>
    <row r="2" spans="1:1">
      <c r="A2" s="4">
        <v>5.4140127388535033</v>
      </c>
    </row>
    <row r="3" spans="1:1">
      <c r="A3" s="4">
        <v>8.5987261146496827</v>
      </c>
    </row>
    <row r="4" spans="1:1">
      <c r="A4" s="4">
        <v>11.783439490445861</v>
      </c>
    </row>
    <row r="5" spans="1:1">
      <c r="A5" s="4">
        <v>14.96815286624204</v>
      </c>
    </row>
    <row r="6" spans="1:1">
      <c r="A6" s="4">
        <v>18.152866242038218</v>
      </c>
    </row>
    <row r="7" spans="1:1">
      <c r="A7" s="4">
        <v>21.337579617834397</v>
      </c>
    </row>
    <row r="8" spans="1:1">
      <c r="A8" s="4">
        <v>24.522292993630575</v>
      </c>
    </row>
    <row r="9" spans="1:1">
      <c r="A9" s="4">
        <v>27.70700636942675</v>
      </c>
    </row>
    <row r="10" spans="1:1">
      <c r="A10" s="4">
        <v>30.891719745222929</v>
      </c>
    </row>
    <row r="11" spans="1:1">
      <c r="A11" s="4">
        <v>34.076433121019107</v>
      </c>
    </row>
    <row r="12" spans="1:1">
      <c r="A12" s="4">
        <v>37.261146496815286</v>
      </c>
    </row>
    <row r="13" spans="1:1">
      <c r="A13" s="4">
        <v>40.445859872611464</v>
      </c>
    </row>
    <row r="14" spans="1:1">
      <c r="A14" s="4">
        <v>43.630573248407643</v>
      </c>
    </row>
    <row r="15" spans="1:1">
      <c r="A15" s="4">
        <v>46.815286624203821</v>
      </c>
    </row>
    <row r="16" spans="1:1">
      <c r="A16" s="4">
        <v>50</v>
      </c>
    </row>
    <row r="17" spans="1:1">
      <c r="A17" s="4">
        <v>53.184713375796179</v>
      </c>
    </row>
    <row r="18" spans="1:1">
      <c r="A18" s="4">
        <v>56.369426751592357</v>
      </c>
    </row>
    <row r="19" spans="1:1">
      <c r="A19" s="4">
        <v>59.554140127388536</v>
      </c>
    </row>
    <row r="20" spans="1:1">
      <c r="A20" s="4">
        <v>62.738853503184714</v>
      </c>
    </row>
    <row r="21" spans="1:1">
      <c r="A21" s="4">
        <v>65.923566878980893</v>
      </c>
    </row>
    <row r="22" spans="1:1">
      <c r="A22" s="4">
        <v>69.108280254777071</v>
      </c>
    </row>
    <row r="23" spans="1:1">
      <c r="A23" s="4">
        <v>72.29299363057325</v>
      </c>
    </row>
    <row r="24" spans="1:1">
      <c r="A24" s="4">
        <v>75.477707006369428</v>
      </c>
    </row>
    <row r="25" spans="1:1">
      <c r="A25" s="4">
        <v>78.662420382165607</v>
      </c>
    </row>
    <row r="26" spans="1:1">
      <c r="A26" s="4">
        <v>81.847133757961785</v>
      </c>
    </row>
    <row r="27" spans="1:1">
      <c r="A27" s="4">
        <v>85.031847133757964</v>
      </c>
    </row>
    <row r="28" spans="1:1">
      <c r="A28" s="4">
        <v>88.216560509554142</v>
      </c>
    </row>
    <row r="29" spans="1:1">
      <c r="A29" s="4">
        <v>91.401273885350321</v>
      </c>
    </row>
    <row r="30" spans="1:1">
      <c r="A30" s="4">
        <v>94.585987261146499</v>
      </c>
    </row>
    <row r="31" spans="1:1">
      <c r="A31" s="4">
        <v>97.770700636942678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Nevim</dc:creator>
  <cp:lastModifiedBy>Nevim</cp:lastModifiedBy>
  <dcterms:created xsi:type="dcterms:W3CDTF">2012-11-14T15:43:17Z</dcterms:created>
  <dcterms:modified xsi:type="dcterms:W3CDTF">2012-11-26T13:19:58Z</dcterms:modified>
</cp:coreProperties>
</file>