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2435" windowHeight="4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C33" i="1"/>
  <c r="D11" i="1" l="1"/>
  <c r="D3" i="1" l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  <c r="K2" i="1"/>
  <c r="E29" i="1" s="1"/>
  <c r="F29" i="1" l="1"/>
  <c r="G29" i="1"/>
  <c r="E17" i="1"/>
  <c r="E18" i="1"/>
  <c r="E15" i="1"/>
  <c r="E13" i="1"/>
  <c r="E9" i="1"/>
  <c r="E6" i="1"/>
  <c r="E4" i="1"/>
  <c r="E3" i="1"/>
  <c r="E11" i="1"/>
  <c r="E21" i="1"/>
  <c r="E23" i="1"/>
  <c r="E26" i="1"/>
  <c r="E19" i="1"/>
  <c r="E28" i="1"/>
  <c r="E31" i="1"/>
  <c r="E30" i="1"/>
  <c r="E20" i="1"/>
  <c r="E16" i="1"/>
  <c r="E14" i="1"/>
  <c r="E10" i="1"/>
  <c r="E7" i="1"/>
  <c r="E5" i="1"/>
  <c r="E2" i="1"/>
  <c r="E8" i="1"/>
  <c r="E12" i="1"/>
  <c r="E27" i="1"/>
  <c r="E24" i="1"/>
  <c r="E25" i="1"/>
  <c r="E22" i="1"/>
  <c r="E32" i="1"/>
  <c r="F32" i="1" l="1"/>
  <c r="G32" i="1"/>
  <c r="F25" i="1"/>
  <c r="G25" i="1"/>
  <c r="F27" i="1"/>
  <c r="G27" i="1"/>
  <c r="F8" i="1"/>
  <c r="G8" i="1"/>
  <c r="F5" i="1"/>
  <c r="G5" i="1"/>
  <c r="F10" i="1"/>
  <c r="G10" i="1"/>
  <c r="F16" i="1"/>
  <c r="G16" i="1"/>
  <c r="F30" i="1"/>
  <c r="G30" i="1"/>
  <c r="F28" i="1"/>
  <c r="G28" i="1"/>
  <c r="F26" i="1"/>
  <c r="G26" i="1"/>
  <c r="F21" i="1"/>
  <c r="G21" i="1"/>
  <c r="F3" i="1"/>
  <c r="G3" i="1"/>
  <c r="F6" i="1"/>
  <c r="G6" i="1"/>
  <c r="F13" i="1"/>
  <c r="G13" i="1"/>
  <c r="F18" i="1"/>
  <c r="G18" i="1"/>
  <c r="F22" i="1"/>
  <c r="G22" i="1"/>
  <c r="F24" i="1"/>
  <c r="G24" i="1"/>
  <c r="F12" i="1"/>
  <c r="G12" i="1"/>
  <c r="F2" i="1"/>
  <c r="G2" i="1"/>
  <c r="F7" i="1"/>
  <c r="G7" i="1"/>
  <c r="F14" i="1"/>
  <c r="G14" i="1"/>
  <c r="F20" i="1"/>
  <c r="G20" i="1"/>
  <c r="F31" i="1"/>
  <c r="G31" i="1"/>
  <c r="F19" i="1"/>
  <c r="G19" i="1"/>
  <c r="F23" i="1"/>
  <c r="G23" i="1"/>
  <c r="F11" i="1"/>
  <c r="G11" i="1"/>
  <c r="F4" i="1"/>
  <c r="G4" i="1"/>
  <c r="F9" i="1"/>
  <c r="G9" i="1"/>
  <c r="F15" i="1"/>
  <c r="G15" i="1"/>
  <c r="F17" i="1"/>
  <c r="G17" i="1"/>
  <c r="K3" i="1"/>
  <c r="G33" i="1" l="1"/>
  <c r="K4" i="1"/>
  <c r="F33" i="1"/>
  <c r="I31" i="1"/>
  <c r="I15" i="1"/>
  <c r="I28" i="1"/>
  <c r="I12" i="1"/>
  <c r="I25" i="1"/>
  <c r="I9" i="1"/>
  <c r="I26" i="1"/>
  <c r="I10" i="1"/>
  <c r="I5" i="1"/>
  <c r="I19" i="1"/>
  <c r="I32" i="1"/>
  <c r="I16" i="1"/>
  <c r="I29" i="1"/>
  <c r="I13" i="1"/>
  <c r="I30" i="1"/>
  <c r="I14" i="1"/>
  <c r="I2" i="1"/>
  <c r="I23" i="1"/>
  <c r="I6" i="1"/>
  <c r="I20" i="1"/>
  <c r="I3" i="1"/>
  <c r="I17" i="1"/>
  <c r="I4" i="1"/>
  <c r="I18" i="1"/>
  <c r="I27" i="1"/>
  <c r="I11" i="1"/>
  <c r="I24" i="1"/>
  <c r="I7" i="1"/>
  <c r="I21" i="1"/>
  <c r="I8" i="1"/>
  <c r="I22" i="1"/>
</calcChain>
</file>

<file path=xl/sharedStrings.xml><?xml version="1.0" encoding="utf-8"?>
<sst xmlns="http://schemas.openxmlformats.org/spreadsheetml/2006/main" count="62" uniqueCount="30">
  <si>
    <t>Q [m3.s-1]</t>
  </si>
  <si>
    <t>Den</t>
  </si>
  <si>
    <t>P</t>
  </si>
  <si>
    <t>ki</t>
  </si>
  <si>
    <t>(ki-1)2</t>
  </si>
  <si>
    <t>(ki-1)3</t>
  </si>
  <si>
    <t>Φsp</t>
  </si>
  <si>
    <t>Pořadí</t>
  </si>
  <si>
    <t>prumerny prutok</t>
  </si>
  <si>
    <t>variacni koeficient</t>
  </si>
  <si>
    <t>koeficient asymetrie</t>
  </si>
  <si>
    <t>Qp</t>
  </si>
  <si>
    <t>empirická křivka</t>
  </si>
  <si>
    <t>Pv</t>
  </si>
  <si>
    <t>MV</t>
  </si>
  <si>
    <t>V</t>
  </si>
  <si>
    <t>S</t>
  </si>
  <si>
    <t>MS</t>
  </si>
  <si>
    <t>p [%]</t>
  </si>
  <si>
    <t>slovní označení</t>
  </si>
  <si>
    <t>symbol</t>
  </si>
  <si>
    <t>0-10</t>
  </si>
  <si>
    <t>41-60</t>
  </si>
  <si>
    <t>61-90</t>
  </si>
  <si>
    <t>91-100</t>
  </si>
  <si>
    <t>mimořádně vodný</t>
  </si>
  <si>
    <t>vodný</t>
  </si>
  <si>
    <t>průměrně vodný</t>
  </si>
  <si>
    <t>málo vodný</t>
  </si>
  <si>
    <t>mimořádně málo vodný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</si>
</sst>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empiricka</c:v>
          </c:tx>
          <c:spPr>
            <a:ln w="1905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List1!$D$2:$D$32</c:f>
              <c:numCache>
                <c:formatCode>0.00000</c:formatCode>
                <c:ptCount val="31"/>
                <c:pt idx="0">
                  <c:v>2.2292993630573248</c:v>
                </c:pt>
                <c:pt idx="1">
                  <c:v>5.4140127388535033</c:v>
                </c:pt>
                <c:pt idx="2">
                  <c:v>8.5987261146496827</c:v>
                </c:pt>
                <c:pt idx="3">
                  <c:v>11.783439490445861</c:v>
                </c:pt>
                <c:pt idx="4">
                  <c:v>14.96815286624204</c:v>
                </c:pt>
                <c:pt idx="5">
                  <c:v>18.152866242038218</c:v>
                </c:pt>
                <c:pt idx="6">
                  <c:v>21.337579617834397</c:v>
                </c:pt>
                <c:pt idx="7">
                  <c:v>24.522292993630575</c:v>
                </c:pt>
                <c:pt idx="8">
                  <c:v>27.70700636942675</c:v>
                </c:pt>
                <c:pt idx="9">
                  <c:v>30.891719745222929</c:v>
                </c:pt>
                <c:pt idx="10">
                  <c:v>34.076433121019107</c:v>
                </c:pt>
                <c:pt idx="11">
                  <c:v>37.261146496815286</c:v>
                </c:pt>
                <c:pt idx="12">
                  <c:v>40.445859872611464</c:v>
                </c:pt>
                <c:pt idx="13">
                  <c:v>43.630573248407643</c:v>
                </c:pt>
                <c:pt idx="14">
                  <c:v>46.815286624203821</c:v>
                </c:pt>
                <c:pt idx="15">
                  <c:v>50</c:v>
                </c:pt>
                <c:pt idx="16">
                  <c:v>53.184713375796179</c:v>
                </c:pt>
                <c:pt idx="17">
                  <c:v>56.369426751592357</c:v>
                </c:pt>
                <c:pt idx="18">
                  <c:v>59.554140127388536</c:v>
                </c:pt>
                <c:pt idx="19">
                  <c:v>62.738853503184714</c:v>
                </c:pt>
                <c:pt idx="20">
                  <c:v>65.923566878980893</c:v>
                </c:pt>
                <c:pt idx="21">
                  <c:v>69.108280254777071</c:v>
                </c:pt>
                <c:pt idx="22">
                  <c:v>72.29299363057325</c:v>
                </c:pt>
                <c:pt idx="23">
                  <c:v>75.477707006369428</c:v>
                </c:pt>
                <c:pt idx="24">
                  <c:v>78.662420382165607</c:v>
                </c:pt>
                <c:pt idx="25">
                  <c:v>81.847133757961785</c:v>
                </c:pt>
                <c:pt idx="26">
                  <c:v>85.031847133757964</c:v>
                </c:pt>
                <c:pt idx="27">
                  <c:v>88.216560509554142</c:v>
                </c:pt>
                <c:pt idx="28">
                  <c:v>91.401273885350321</c:v>
                </c:pt>
                <c:pt idx="29">
                  <c:v>94.585987261146499</c:v>
                </c:pt>
                <c:pt idx="30">
                  <c:v>97.770700636942678</c:v>
                </c:pt>
              </c:numCache>
            </c:numRef>
          </c:xVal>
          <c:yVal>
            <c:numRef>
              <c:f>List1!$C$2:$C$32</c:f>
              <c:numCache>
                <c:formatCode>General</c:formatCode>
                <c:ptCount val="31"/>
                <c:pt idx="0">
                  <c:v>180</c:v>
                </c:pt>
                <c:pt idx="1">
                  <c:v>179</c:v>
                </c:pt>
                <c:pt idx="2">
                  <c:v>165</c:v>
                </c:pt>
                <c:pt idx="3">
                  <c:v>152</c:v>
                </c:pt>
                <c:pt idx="4">
                  <c:v>138</c:v>
                </c:pt>
                <c:pt idx="5">
                  <c:v>133</c:v>
                </c:pt>
                <c:pt idx="6">
                  <c:v>132</c:v>
                </c:pt>
                <c:pt idx="7">
                  <c:v>129</c:v>
                </c:pt>
                <c:pt idx="8">
                  <c:v>126</c:v>
                </c:pt>
                <c:pt idx="9">
                  <c:v>126</c:v>
                </c:pt>
                <c:pt idx="10">
                  <c:v>125</c:v>
                </c:pt>
                <c:pt idx="11">
                  <c:v>125</c:v>
                </c:pt>
                <c:pt idx="12">
                  <c:v>124</c:v>
                </c:pt>
                <c:pt idx="13">
                  <c:v>123</c:v>
                </c:pt>
                <c:pt idx="14">
                  <c:v>121</c:v>
                </c:pt>
                <c:pt idx="15">
                  <c:v>121</c:v>
                </c:pt>
                <c:pt idx="16">
                  <c:v>118</c:v>
                </c:pt>
                <c:pt idx="17">
                  <c:v>118</c:v>
                </c:pt>
                <c:pt idx="18">
                  <c:v>118</c:v>
                </c:pt>
                <c:pt idx="19">
                  <c:v>115</c:v>
                </c:pt>
                <c:pt idx="20">
                  <c:v>113</c:v>
                </c:pt>
                <c:pt idx="21">
                  <c:v>112</c:v>
                </c:pt>
                <c:pt idx="22">
                  <c:v>110</c:v>
                </c:pt>
                <c:pt idx="23">
                  <c:v>110</c:v>
                </c:pt>
                <c:pt idx="24">
                  <c:v>108</c:v>
                </c:pt>
                <c:pt idx="25">
                  <c:v>108</c:v>
                </c:pt>
                <c:pt idx="26">
                  <c:v>107</c:v>
                </c:pt>
                <c:pt idx="27">
                  <c:v>105</c:v>
                </c:pt>
                <c:pt idx="28">
                  <c:v>105</c:v>
                </c:pt>
                <c:pt idx="29">
                  <c:v>104</c:v>
                </c:pt>
                <c:pt idx="30">
                  <c:v>103</c:v>
                </c:pt>
              </c:numCache>
            </c:numRef>
          </c:yVal>
          <c:smooth val="1"/>
        </c:ser>
        <c:ser>
          <c:idx val="1"/>
          <c:order val="1"/>
          <c:tx>
            <c:v>teoreticka</c:v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List1!$D$2:$D$32</c:f>
              <c:numCache>
                <c:formatCode>0.00000</c:formatCode>
                <c:ptCount val="31"/>
                <c:pt idx="0">
                  <c:v>2.2292993630573248</c:v>
                </c:pt>
                <c:pt idx="1">
                  <c:v>5.4140127388535033</c:v>
                </c:pt>
                <c:pt idx="2">
                  <c:v>8.5987261146496827</c:v>
                </c:pt>
                <c:pt idx="3">
                  <c:v>11.783439490445861</c:v>
                </c:pt>
                <c:pt idx="4">
                  <c:v>14.96815286624204</c:v>
                </c:pt>
                <c:pt idx="5">
                  <c:v>18.152866242038218</c:v>
                </c:pt>
                <c:pt idx="6">
                  <c:v>21.337579617834397</c:v>
                </c:pt>
                <c:pt idx="7">
                  <c:v>24.522292993630575</c:v>
                </c:pt>
                <c:pt idx="8">
                  <c:v>27.70700636942675</c:v>
                </c:pt>
                <c:pt idx="9">
                  <c:v>30.891719745222929</c:v>
                </c:pt>
                <c:pt idx="10">
                  <c:v>34.076433121019107</c:v>
                </c:pt>
                <c:pt idx="11">
                  <c:v>37.261146496815286</c:v>
                </c:pt>
                <c:pt idx="12">
                  <c:v>40.445859872611464</c:v>
                </c:pt>
                <c:pt idx="13">
                  <c:v>43.630573248407643</c:v>
                </c:pt>
                <c:pt idx="14">
                  <c:v>46.815286624203821</c:v>
                </c:pt>
                <c:pt idx="15">
                  <c:v>50</c:v>
                </c:pt>
                <c:pt idx="16">
                  <c:v>53.184713375796179</c:v>
                </c:pt>
                <c:pt idx="17">
                  <c:v>56.369426751592357</c:v>
                </c:pt>
                <c:pt idx="18">
                  <c:v>59.554140127388536</c:v>
                </c:pt>
                <c:pt idx="19">
                  <c:v>62.738853503184714</c:v>
                </c:pt>
                <c:pt idx="20">
                  <c:v>65.923566878980893</c:v>
                </c:pt>
                <c:pt idx="21">
                  <c:v>69.108280254777071</c:v>
                </c:pt>
                <c:pt idx="22">
                  <c:v>72.29299363057325</c:v>
                </c:pt>
                <c:pt idx="23">
                  <c:v>75.477707006369428</c:v>
                </c:pt>
                <c:pt idx="24">
                  <c:v>78.662420382165607</c:v>
                </c:pt>
                <c:pt idx="25">
                  <c:v>81.847133757961785</c:v>
                </c:pt>
                <c:pt idx="26">
                  <c:v>85.031847133757964</c:v>
                </c:pt>
                <c:pt idx="27">
                  <c:v>88.216560509554142</c:v>
                </c:pt>
                <c:pt idx="28">
                  <c:v>91.401273885350321</c:v>
                </c:pt>
                <c:pt idx="29">
                  <c:v>94.585987261146499</c:v>
                </c:pt>
                <c:pt idx="30">
                  <c:v>97.770700636942678</c:v>
                </c:pt>
              </c:numCache>
            </c:numRef>
          </c:xVal>
          <c:yVal>
            <c:numRef>
              <c:f>List1!$I$2:$I$32</c:f>
              <c:numCache>
                <c:formatCode>0.00000</c:formatCode>
                <c:ptCount val="31"/>
                <c:pt idx="0">
                  <c:v>206.77342871655964</c:v>
                </c:pt>
                <c:pt idx="1">
                  <c:v>162.18205102592361</c:v>
                </c:pt>
                <c:pt idx="2">
                  <c:v>154.21230211245069</c:v>
                </c:pt>
                <c:pt idx="3">
                  <c:v>148.40324068218601</c:v>
                </c:pt>
                <c:pt idx="4">
                  <c:v>144.29186227444202</c:v>
                </c:pt>
                <c:pt idx="5">
                  <c:v>140.18048386669807</c:v>
                </c:pt>
                <c:pt idx="6">
                  <c:v>136.6269878828972</c:v>
                </c:pt>
                <c:pt idx="7">
                  <c:v>133.84390096073207</c:v>
                </c:pt>
                <c:pt idx="8">
                  <c:v>131.49092747199245</c:v>
                </c:pt>
                <c:pt idx="9">
                  <c:v>129.32011967270361</c:v>
                </c:pt>
                <c:pt idx="10">
                  <c:v>127.42256040759105</c:v>
                </c:pt>
                <c:pt idx="11">
                  <c:v>125.52500114247844</c:v>
                </c:pt>
                <c:pt idx="12">
                  <c:v>123.68942881335951</c:v>
                </c:pt>
                <c:pt idx="13">
                  <c:v>122.23463337677317</c:v>
                </c:pt>
                <c:pt idx="14">
                  <c:v>120.77983794018685</c:v>
                </c:pt>
                <c:pt idx="15">
                  <c:v>119.32504250360054</c:v>
                </c:pt>
                <c:pt idx="16">
                  <c:v>117.99675101802171</c:v>
                </c:pt>
                <c:pt idx="17">
                  <c:v>116.6684595324429</c:v>
                </c:pt>
                <c:pt idx="18">
                  <c:v>115.34016804686406</c:v>
                </c:pt>
                <c:pt idx="19">
                  <c:v>114.17506665808494</c:v>
                </c:pt>
                <c:pt idx="20">
                  <c:v>113.03653109901738</c:v>
                </c:pt>
                <c:pt idx="21">
                  <c:v>111.89799553994983</c:v>
                </c:pt>
                <c:pt idx="22">
                  <c:v>110.75945998088226</c:v>
                </c:pt>
                <c:pt idx="23">
                  <c:v>109.63990001446582</c:v>
                </c:pt>
                <c:pt idx="24">
                  <c:v>108.62786840640578</c:v>
                </c:pt>
                <c:pt idx="25">
                  <c:v>107.54246450676136</c:v>
                </c:pt>
                <c:pt idx="26">
                  <c:v>106.40392894769381</c:v>
                </c:pt>
                <c:pt idx="27">
                  <c:v>105.26539338862625</c:v>
                </c:pt>
                <c:pt idx="28">
                  <c:v>104.01553435267209</c:v>
                </c:pt>
                <c:pt idx="29">
                  <c:v>102.6239908915895</c:v>
                </c:pt>
                <c:pt idx="30">
                  <c:v>101.18943608716438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22336"/>
        <c:axId val="128223872"/>
      </c:scatterChart>
      <c:valAx>
        <c:axId val="128222336"/>
        <c:scaling>
          <c:orientation val="minMax"/>
          <c:max val="100"/>
        </c:scaling>
        <c:delete val="0"/>
        <c:axPos val="b"/>
        <c:numFmt formatCode="0" sourceLinked="0"/>
        <c:majorTickMark val="out"/>
        <c:minorTickMark val="none"/>
        <c:tickLblPos val="low"/>
        <c:crossAx val="128223872"/>
        <c:crosses val="autoZero"/>
        <c:crossBetween val="midCat"/>
        <c:majorUnit val="10"/>
      </c:valAx>
      <c:valAx>
        <c:axId val="12822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222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751228189675444"/>
          <c:y val="5.1106523269957099E-2"/>
          <c:w val="0.19669734635508743"/>
          <c:h val="0.16743438320209986"/>
        </c:manualLayout>
      </c:layout>
      <c:overlay val="1"/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List1!$C$2:$C$32</c:f>
              <c:numCache>
                <c:formatCode>General</c:formatCode>
                <c:ptCount val="31"/>
                <c:pt idx="0">
                  <c:v>180</c:v>
                </c:pt>
                <c:pt idx="1">
                  <c:v>179</c:v>
                </c:pt>
                <c:pt idx="2">
                  <c:v>165</c:v>
                </c:pt>
                <c:pt idx="3">
                  <c:v>152</c:v>
                </c:pt>
                <c:pt idx="4">
                  <c:v>138</c:v>
                </c:pt>
                <c:pt idx="5">
                  <c:v>133</c:v>
                </c:pt>
                <c:pt idx="6">
                  <c:v>132</c:v>
                </c:pt>
                <c:pt idx="7">
                  <c:v>129</c:v>
                </c:pt>
                <c:pt idx="8">
                  <c:v>126</c:v>
                </c:pt>
                <c:pt idx="9">
                  <c:v>126</c:v>
                </c:pt>
                <c:pt idx="10">
                  <c:v>125</c:v>
                </c:pt>
                <c:pt idx="11">
                  <c:v>125</c:v>
                </c:pt>
                <c:pt idx="12">
                  <c:v>124</c:v>
                </c:pt>
                <c:pt idx="13">
                  <c:v>123</c:v>
                </c:pt>
                <c:pt idx="14">
                  <c:v>121</c:v>
                </c:pt>
                <c:pt idx="15">
                  <c:v>121</c:v>
                </c:pt>
                <c:pt idx="16">
                  <c:v>118</c:v>
                </c:pt>
                <c:pt idx="17">
                  <c:v>118</c:v>
                </c:pt>
                <c:pt idx="18">
                  <c:v>118</c:v>
                </c:pt>
                <c:pt idx="19">
                  <c:v>115</c:v>
                </c:pt>
                <c:pt idx="20">
                  <c:v>113</c:v>
                </c:pt>
                <c:pt idx="21">
                  <c:v>112</c:v>
                </c:pt>
                <c:pt idx="22">
                  <c:v>110</c:v>
                </c:pt>
                <c:pt idx="23">
                  <c:v>110</c:v>
                </c:pt>
                <c:pt idx="24">
                  <c:v>108</c:v>
                </c:pt>
                <c:pt idx="25">
                  <c:v>108</c:v>
                </c:pt>
                <c:pt idx="26">
                  <c:v>107</c:v>
                </c:pt>
                <c:pt idx="27">
                  <c:v>105</c:v>
                </c:pt>
                <c:pt idx="28">
                  <c:v>105</c:v>
                </c:pt>
                <c:pt idx="29">
                  <c:v>104</c:v>
                </c:pt>
                <c:pt idx="30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60352"/>
        <c:axId val="128270336"/>
      </c:lineChart>
      <c:catAx>
        <c:axId val="12826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270336"/>
        <c:crosses val="autoZero"/>
        <c:auto val="1"/>
        <c:lblAlgn val="ctr"/>
        <c:lblOffset val="100"/>
        <c:noMultiLvlLbl val="0"/>
      </c:catAx>
      <c:valAx>
        <c:axId val="12827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26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35719</xdr:rowOff>
    </xdr:from>
    <xdr:to>
      <xdr:col>19</xdr:col>
      <xdr:colOff>214313</xdr:colOff>
      <xdr:row>25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285750</xdr:colOff>
      <xdr:row>31</xdr:row>
      <xdr:rowOff>83343</xdr:rowOff>
    </xdr:from>
    <xdr:to>
      <xdr:col>22</xdr:col>
      <xdr:colOff>190500</xdr:colOff>
      <xdr:row>45</xdr:row>
      <xdr:rowOff>154781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="80" zoomScaleNormal="80" workbookViewId="0">
      <selection activeCell="D2" sqref="D2"/>
    </sheetView>
  </sheetViews>
  <sheetFormatPr defaultRowHeight="15" x14ac:dyDescent="0.25"/>
  <cols>
    <col min="1" max="1" width="7" customWidth="1"/>
    <col min="2" max="2" width="5.7109375" customWidth="1"/>
    <col min="3" max="3" width="9.7109375" customWidth="1"/>
    <col min="4" max="4" width="10.28515625" customWidth="1"/>
    <col min="6" max="6" width="9.140625" customWidth="1"/>
    <col min="7" max="7" width="13.140625" customWidth="1"/>
    <col min="8" max="8" width="17.42578125" bestFit="1" customWidth="1"/>
    <col min="9" max="9" width="10.28515625" bestFit="1" customWidth="1"/>
    <col min="19" max="19" width="15.42578125" customWidth="1"/>
  </cols>
  <sheetData>
    <row r="1" spans="1:19" x14ac:dyDescent="0.25">
      <c r="A1" s="6" t="s">
        <v>7</v>
      </c>
      <c r="B1" s="6" t="s">
        <v>1</v>
      </c>
      <c r="C1" s="6" t="s">
        <v>0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7" t="s">
        <v>11</v>
      </c>
      <c r="J1" s="7" t="s">
        <v>13</v>
      </c>
      <c r="S1" t="s">
        <v>12</v>
      </c>
    </row>
    <row r="2" spans="1:19" x14ac:dyDescent="0.25">
      <c r="A2" s="1">
        <v>1</v>
      </c>
      <c r="B2" s="1">
        <v>28</v>
      </c>
      <c r="C2" s="1">
        <v>180</v>
      </c>
      <c r="D2" s="5">
        <f>((A2-0.3)/(31+0.4))*100</f>
        <v>2.2292993630573248</v>
      </c>
      <c r="E2" s="5">
        <f t="shared" ref="E2:E32" si="0">C2/$K$2</f>
        <v>1.4482221645471061</v>
      </c>
      <c r="F2" s="5">
        <f t="shared" ref="F2:F32" si="1">(E2-1)^2</f>
        <v>0.20090310879129303</v>
      </c>
      <c r="G2" s="5">
        <f>(E2-1)^3</f>
        <v>9.0049226286676096E-2</v>
      </c>
      <c r="H2" s="5">
        <f>5.37-(((5.37-3.39)/(3-1))*(D2-1))</f>
        <v>4.1529936305732491</v>
      </c>
      <c r="I2" s="5">
        <f>$K$2*(1+($K$3*H2))</f>
        <v>206.77342871655964</v>
      </c>
      <c r="J2" s="3" t="s">
        <v>14</v>
      </c>
      <c r="K2">
        <f>(SUM(C2:C32))/31</f>
        <v>124.29032258064517</v>
      </c>
      <c r="L2" t="s">
        <v>8</v>
      </c>
    </row>
    <row r="3" spans="1:19" x14ac:dyDescent="0.25">
      <c r="A3" s="1">
        <v>2</v>
      </c>
      <c r="B3" s="1">
        <v>29</v>
      </c>
      <c r="C3" s="1">
        <v>179</v>
      </c>
      <c r="D3" s="5">
        <f t="shared" ref="D3:D32" si="2">((A3-0.3)/(31+0.4))*100</f>
        <v>5.4140127388535033</v>
      </c>
      <c r="E3" s="5">
        <f t="shared" si="0"/>
        <v>1.4401764858551778</v>
      </c>
      <c r="F3" s="5">
        <f t="shared" si="1"/>
        <v>0.19375533869981351</v>
      </c>
      <c r="G3" s="5">
        <f t="shared" ref="G3:G32" si="3">(E3-1)^3</f>
        <v>8.5286544104563641E-2</v>
      </c>
      <c r="H3" s="5">
        <f>1.96-(((1.96-1.33)/(10-5))*(D3-5))</f>
        <v>1.9078343949044585</v>
      </c>
      <c r="I3" s="5">
        <f t="shared" ref="I3:I32" si="4">$K$2*(1+($K$3*H3))</f>
        <v>162.18205102592361</v>
      </c>
      <c r="J3" s="3" t="s">
        <v>14</v>
      </c>
      <c r="K3">
        <f>SQRT((SUM(F2:F32))/31)</f>
        <v>0.1597961924613378</v>
      </c>
      <c r="L3" t="s">
        <v>9</v>
      </c>
    </row>
    <row r="4" spans="1:19" x14ac:dyDescent="0.25">
      <c r="A4" s="1">
        <v>3</v>
      </c>
      <c r="B4" s="1">
        <v>30</v>
      </c>
      <c r="C4" s="1">
        <v>165</v>
      </c>
      <c r="D4" s="5">
        <f t="shared" si="2"/>
        <v>8.5987261146496827</v>
      </c>
      <c r="E4" s="5">
        <f t="shared" si="0"/>
        <v>1.3275369841681806</v>
      </c>
      <c r="F4" s="5">
        <f t="shared" si="1"/>
        <v>0.10728047599798696</v>
      </c>
      <c r="G4" s="5">
        <f t="shared" si="3"/>
        <v>3.5138323568507525E-2</v>
      </c>
      <c r="H4" s="5">
        <f>1.96-(((1.96-1.33)/(10-5))*(D4-5))</f>
        <v>1.5065605095541401</v>
      </c>
      <c r="I4" s="5">
        <f t="shared" si="4"/>
        <v>154.21230211245069</v>
      </c>
      <c r="J4" s="3" t="s">
        <v>14</v>
      </c>
      <c r="K4">
        <f>(SUM(G2:G32))/(30*(K3^3))</f>
        <v>1.5839247807152537</v>
      </c>
      <c r="L4" t="s">
        <v>10</v>
      </c>
    </row>
    <row r="5" spans="1:19" x14ac:dyDescent="0.25">
      <c r="A5" s="1">
        <v>4</v>
      </c>
      <c r="B5" s="1">
        <v>27</v>
      </c>
      <c r="C5" s="1">
        <v>152</v>
      </c>
      <c r="D5" s="5">
        <f t="shared" si="2"/>
        <v>11.783439490445861</v>
      </c>
      <c r="E5" s="5">
        <f t="shared" si="0"/>
        <v>1.2229431611731119</v>
      </c>
      <c r="F5" s="5">
        <f t="shared" si="1"/>
        <v>4.970365311386013E-2</v>
      </c>
      <c r="G5" s="5">
        <f t="shared" si="3"/>
        <v>1.1081089547055762E-2</v>
      </c>
      <c r="H5" s="5">
        <f>1.33-(((1.33-0.68)/(20-10))*(D5-10))</f>
        <v>1.214076433121019</v>
      </c>
      <c r="I5" s="5">
        <f t="shared" si="4"/>
        <v>148.40324068218601</v>
      </c>
      <c r="J5" s="3" t="s">
        <v>15</v>
      </c>
    </row>
    <row r="6" spans="1:19" x14ac:dyDescent="0.25">
      <c r="A6" s="1">
        <v>5</v>
      </c>
      <c r="B6" s="1">
        <v>1</v>
      </c>
      <c r="C6" s="1">
        <v>138</v>
      </c>
      <c r="D6" s="5">
        <f t="shared" si="2"/>
        <v>14.96815286624204</v>
      </c>
      <c r="E6" s="5">
        <f t="shared" si="0"/>
        <v>1.1103036594861146</v>
      </c>
      <c r="F6" s="5">
        <f t="shared" si="1"/>
        <v>1.216689729602873E-2</v>
      </c>
      <c r="G6" s="5">
        <f t="shared" si="3"/>
        <v>1.3420532963436822E-3</v>
      </c>
      <c r="H6" s="5">
        <f>1.33-(((1.33-0.68)/(20-10))*(D6-10))</f>
        <v>1.0070700636942675</v>
      </c>
      <c r="I6" s="5">
        <f t="shared" si="4"/>
        <v>144.29186227444202</v>
      </c>
      <c r="J6" s="3" t="s">
        <v>15</v>
      </c>
    </row>
    <row r="7" spans="1:19" x14ac:dyDescent="0.25">
      <c r="A7" s="1">
        <v>6</v>
      </c>
      <c r="B7" s="1">
        <v>26</v>
      </c>
      <c r="C7" s="1">
        <v>133</v>
      </c>
      <c r="D7" s="5">
        <f t="shared" si="2"/>
        <v>18.152866242038218</v>
      </c>
      <c r="E7" s="5">
        <f t="shared" si="0"/>
        <v>1.0700752660264727</v>
      </c>
      <c r="F7" s="5">
        <f t="shared" si="1"/>
        <v>4.9105429086809243E-3</v>
      </c>
      <c r="G7" s="5">
        <f t="shared" si="3"/>
        <v>3.4410760066022497E-4</v>
      </c>
      <c r="H7" s="5">
        <f>1.33-(((1.33-0.68)/(20-10))*(D7-10))</f>
        <v>0.80006369426751589</v>
      </c>
      <c r="I7" s="5">
        <f t="shared" si="4"/>
        <v>140.18048386669807</v>
      </c>
      <c r="J7" s="3" t="s">
        <v>15</v>
      </c>
    </row>
    <row r="8" spans="1:19" x14ac:dyDescent="0.25">
      <c r="A8" s="1">
        <v>7</v>
      </c>
      <c r="B8" s="1">
        <v>12</v>
      </c>
      <c r="C8" s="1">
        <v>132</v>
      </c>
      <c r="D8" s="5">
        <f t="shared" si="2"/>
        <v>21.337579617834397</v>
      </c>
      <c r="E8" s="5">
        <f t="shared" si="0"/>
        <v>1.0620295873345444</v>
      </c>
      <c r="F8" s="5">
        <f t="shared" si="1"/>
        <v>3.8476697048938765E-3</v>
      </c>
      <c r="G8" s="5">
        <f t="shared" si="3"/>
        <v>2.3866936399419557E-4</v>
      </c>
      <c r="H8" s="5">
        <f>0.68-(((0.68-0.46)/(25-20))*(D8-20))</f>
        <v>0.62114649681528655</v>
      </c>
      <c r="I8" s="5">
        <f t="shared" si="4"/>
        <v>136.6269878828972</v>
      </c>
      <c r="J8" s="3" t="s">
        <v>15</v>
      </c>
    </row>
    <row r="9" spans="1:19" x14ac:dyDescent="0.25">
      <c r="A9" s="1">
        <v>8</v>
      </c>
      <c r="B9" s="1">
        <v>23</v>
      </c>
      <c r="C9" s="1">
        <v>129</v>
      </c>
      <c r="D9" s="5">
        <f t="shared" si="2"/>
        <v>24.522292993630575</v>
      </c>
      <c r="E9" s="5">
        <f t="shared" si="0"/>
        <v>1.0378925512587593</v>
      </c>
      <c r="F9" s="5">
        <f t="shared" si="1"/>
        <v>1.4358454408977042E-3</v>
      </c>
      <c r="G9" s="5">
        <f t="shared" si="3"/>
        <v>5.4407846968872169E-5</v>
      </c>
      <c r="H9" s="5">
        <f>0.68-(((0.68-0.46)/(25-20))*(D9-20))</f>
        <v>0.48101910828025474</v>
      </c>
      <c r="I9" s="5">
        <f t="shared" si="4"/>
        <v>133.84390096073207</v>
      </c>
      <c r="J9" s="3" t="s">
        <v>15</v>
      </c>
    </row>
    <row r="10" spans="1:19" x14ac:dyDescent="0.25">
      <c r="A10" s="1">
        <v>9</v>
      </c>
      <c r="B10" s="1">
        <v>2</v>
      </c>
      <c r="C10" s="1">
        <v>126</v>
      </c>
      <c r="D10" s="5">
        <f t="shared" si="2"/>
        <v>27.70700636942675</v>
      </c>
      <c r="E10" s="5">
        <f t="shared" si="0"/>
        <v>1.0137555151829742</v>
      </c>
      <c r="F10" s="5">
        <f t="shared" si="1"/>
        <v>1.8921419794903493E-4</v>
      </c>
      <c r="G10" s="5">
        <f t="shared" si="3"/>
        <v>2.6027387727222439E-6</v>
      </c>
      <c r="H10" s="5">
        <f>0.46-(((0.46-0.28)/(30-25))*(D10-25))</f>
        <v>0.36254777070063704</v>
      </c>
      <c r="I10" s="5">
        <f t="shared" si="4"/>
        <v>131.49092747199245</v>
      </c>
      <c r="J10" s="3" t="s">
        <v>15</v>
      </c>
    </row>
    <row r="11" spans="1:19" x14ac:dyDescent="0.25">
      <c r="A11" s="1">
        <v>10</v>
      </c>
      <c r="B11" s="1">
        <v>25</v>
      </c>
      <c r="C11" s="1">
        <v>126</v>
      </c>
      <c r="D11" s="5">
        <f>((A11-0.3)/(31+0.4))*100</f>
        <v>30.891719745222929</v>
      </c>
      <c r="E11" s="5">
        <f t="shared" si="0"/>
        <v>1.0137555151829742</v>
      </c>
      <c r="F11" s="5">
        <f t="shared" si="1"/>
        <v>1.8921419794903493E-4</v>
      </c>
      <c r="G11" s="5">
        <f t="shared" si="3"/>
        <v>2.6027387727222439E-6</v>
      </c>
      <c r="H11" s="5">
        <f>0.28-(((0.28+0.02)/(40-30))*(D11-30))</f>
        <v>0.25324840764331213</v>
      </c>
      <c r="I11" s="5">
        <f t="shared" si="4"/>
        <v>129.32011967270361</v>
      </c>
      <c r="J11" s="3" t="s">
        <v>15</v>
      </c>
    </row>
    <row r="12" spans="1:19" x14ac:dyDescent="0.25">
      <c r="A12" s="1">
        <v>11</v>
      </c>
      <c r="B12" s="1">
        <v>13</v>
      </c>
      <c r="C12" s="1">
        <v>125</v>
      </c>
      <c r="D12" s="5">
        <f t="shared" si="2"/>
        <v>34.076433121019107</v>
      </c>
      <c r="E12" s="5">
        <f t="shared" si="0"/>
        <v>1.0057098364910459</v>
      </c>
      <c r="F12" s="5">
        <f t="shared" si="1"/>
        <v>3.2602232754479926E-5</v>
      </c>
      <c r="G12" s="5">
        <f t="shared" si="3"/>
        <v>1.86153418271103E-7</v>
      </c>
      <c r="H12" s="5">
        <f>0.28-(((0.28+0.02)/(40-30))*(D12-30))</f>
        <v>0.15770700636942678</v>
      </c>
      <c r="I12" s="5">
        <f t="shared" si="4"/>
        <v>127.42256040759105</v>
      </c>
      <c r="J12" s="3" t="s">
        <v>15</v>
      </c>
    </row>
    <row r="13" spans="1:19" x14ac:dyDescent="0.25">
      <c r="A13" s="1">
        <v>12</v>
      </c>
      <c r="B13" s="1">
        <v>18</v>
      </c>
      <c r="C13" s="1">
        <v>125</v>
      </c>
      <c r="D13" s="5">
        <f t="shared" si="2"/>
        <v>37.261146496815286</v>
      </c>
      <c r="E13" s="5">
        <f t="shared" si="0"/>
        <v>1.0057098364910459</v>
      </c>
      <c r="F13" s="5">
        <f t="shared" si="1"/>
        <v>3.2602232754479926E-5</v>
      </c>
      <c r="G13" s="5">
        <f t="shared" si="3"/>
        <v>1.86153418271103E-7</v>
      </c>
      <c r="H13" s="5">
        <f>0.28-(((0.28+0.02)/(40-30))*(D13-30))</f>
        <v>6.2165605095541421E-2</v>
      </c>
      <c r="I13" s="5">
        <f t="shared" si="4"/>
        <v>125.52500114247844</v>
      </c>
      <c r="J13" s="3" t="s">
        <v>15</v>
      </c>
    </row>
    <row r="14" spans="1:19" x14ac:dyDescent="0.25">
      <c r="A14" s="1">
        <v>13</v>
      </c>
      <c r="B14" s="1">
        <v>19</v>
      </c>
      <c r="C14" s="1">
        <v>124</v>
      </c>
      <c r="D14" s="5">
        <f t="shared" si="2"/>
        <v>40.445859872611464</v>
      </c>
      <c r="E14" s="5">
        <f t="shared" si="0"/>
        <v>0.99766415779911755</v>
      </c>
      <c r="F14" s="5">
        <f t="shared" si="1"/>
        <v>5.4561587874233878E-6</v>
      </c>
      <c r="G14" s="5">
        <f t="shared" si="3"/>
        <v>-1.2744725950379188E-8</v>
      </c>
      <c r="H14" s="5">
        <f>(-0.02)-(((-0.02+0.25)/(50-40))*(D14-40))</f>
        <v>-3.0254777070063681E-2</v>
      </c>
      <c r="I14" s="5">
        <f t="shared" si="4"/>
        <v>123.68942881335951</v>
      </c>
      <c r="J14" s="3" t="s">
        <v>15</v>
      </c>
    </row>
    <row r="15" spans="1:19" x14ac:dyDescent="0.25">
      <c r="A15" s="1">
        <v>14</v>
      </c>
      <c r="B15" s="1">
        <v>11</v>
      </c>
      <c r="C15" s="1">
        <v>123</v>
      </c>
      <c r="D15" s="5">
        <f t="shared" si="2"/>
        <v>43.630573248407643</v>
      </c>
      <c r="E15" s="5">
        <f t="shared" si="0"/>
        <v>0.98961847910718914</v>
      </c>
      <c r="F15" s="5">
        <f t="shared" si="1"/>
        <v>1.0777597604786836E-4</v>
      </c>
      <c r="G15" s="5">
        <f>(E15-1)^3</f>
        <v>-1.118878547084028E-6</v>
      </c>
      <c r="H15" s="5">
        <f>(-0.02)-(((-0.02+0.25)/(50-40))*(D15-40))</f>
        <v>-0.10350318471337579</v>
      </c>
      <c r="I15" s="5">
        <f t="shared" si="4"/>
        <v>122.23463337677317</v>
      </c>
      <c r="J15" s="3" t="s">
        <v>2</v>
      </c>
    </row>
    <row r="16" spans="1:19" x14ac:dyDescent="0.25">
      <c r="A16" s="1">
        <v>15</v>
      </c>
      <c r="B16" s="1">
        <v>17</v>
      </c>
      <c r="C16" s="1">
        <v>121</v>
      </c>
      <c r="D16" s="5">
        <f t="shared" si="2"/>
        <v>46.815286624203821</v>
      </c>
      <c r="E16" s="5">
        <f t="shared" si="0"/>
        <v>0.97352712172333244</v>
      </c>
      <c r="F16" s="5">
        <f t="shared" si="1"/>
        <v>7.0081328425125697E-4</v>
      </c>
      <c r="G16" s="5">
        <f t="shared" si="3"/>
        <v>-1.8552544768655145E-5</v>
      </c>
      <c r="H16" s="5">
        <f>(-0.02)-(((-0.02+0.25)/(50-40))*(D16-40))</f>
        <v>-0.17675159235668789</v>
      </c>
      <c r="I16" s="5">
        <f t="shared" si="4"/>
        <v>120.77983794018685</v>
      </c>
      <c r="J16" s="3" t="s">
        <v>2</v>
      </c>
    </row>
    <row r="17" spans="1:10" x14ac:dyDescent="0.25">
      <c r="A17" s="1">
        <v>16</v>
      </c>
      <c r="B17" s="1">
        <v>24</v>
      </c>
      <c r="C17" s="1">
        <v>121</v>
      </c>
      <c r="D17" s="5">
        <f t="shared" si="2"/>
        <v>50</v>
      </c>
      <c r="E17" s="5">
        <f t="shared" si="0"/>
        <v>0.97352712172333244</v>
      </c>
      <c r="F17" s="5">
        <f t="shared" si="1"/>
        <v>7.0081328425125697E-4</v>
      </c>
      <c r="G17" s="5">
        <f t="shared" si="3"/>
        <v>-1.8552544768655145E-5</v>
      </c>
      <c r="H17" s="5">
        <f>(-0.25)-(((-0.25+0.46)/(60-50))*(D17-50))</f>
        <v>-0.25</v>
      </c>
      <c r="I17" s="5">
        <f t="shared" si="4"/>
        <v>119.32504250360054</v>
      </c>
      <c r="J17" s="3" t="s">
        <v>2</v>
      </c>
    </row>
    <row r="18" spans="1:10" x14ac:dyDescent="0.25">
      <c r="A18" s="1">
        <v>17</v>
      </c>
      <c r="B18" s="1">
        <v>14</v>
      </c>
      <c r="C18" s="1">
        <v>118</v>
      </c>
      <c r="D18" s="5">
        <f t="shared" si="2"/>
        <v>53.184713375796179</v>
      </c>
      <c r="E18" s="5">
        <f t="shared" si="0"/>
        <v>0.94939008564754734</v>
      </c>
      <c r="F18" s="5">
        <f t="shared" si="1"/>
        <v>2.5613634307625932E-3</v>
      </c>
      <c r="G18" s="5">
        <f t="shared" si="3"/>
        <v>-1.2963038385639913E-4</v>
      </c>
      <c r="H18" s="5">
        <f>(-0.25)-(((-0.25+0.46)/(60-50))*(D18-50))</f>
        <v>-0.31687898089171973</v>
      </c>
      <c r="I18" s="5">
        <f t="shared" si="4"/>
        <v>117.99675101802171</v>
      </c>
      <c r="J18" s="3" t="s">
        <v>2</v>
      </c>
    </row>
    <row r="19" spans="1:10" x14ac:dyDescent="0.25">
      <c r="A19" s="1">
        <v>18</v>
      </c>
      <c r="B19" s="1">
        <v>20</v>
      </c>
      <c r="C19" s="1">
        <v>118</v>
      </c>
      <c r="D19" s="5">
        <f t="shared" si="2"/>
        <v>56.369426751592357</v>
      </c>
      <c r="E19" s="5">
        <f t="shared" si="0"/>
        <v>0.94939008564754734</v>
      </c>
      <c r="F19" s="5">
        <f t="shared" si="1"/>
        <v>2.5613634307625932E-3</v>
      </c>
      <c r="G19" s="5">
        <f t="shared" si="3"/>
        <v>-1.2963038385639913E-4</v>
      </c>
      <c r="H19" s="5">
        <f>(-0.25)-(((-0.25+0.46)/(60-50))*(D19-50))</f>
        <v>-0.38375796178343952</v>
      </c>
      <c r="I19" s="5">
        <f t="shared" si="4"/>
        <v>116.6684595324429</v>
      </c>
      <c r="J19" s="3" t="s">
        <v>2</v>
      </c>
    </row>
    <row r="20" spans="1:10" x14ac:dyDescent="0.25">
      <c r="A20" s="1">
        <v>19</v>
      </c>
      <c r="B20" s="1">
        <v>16</v>
      </c>
      <c r="C20" s="1">
        <v>118</v>
      </c>
      <c r="D20" s="5">
        <f t="shared" si="2"/>
        <v>59.554140127388536</v>
      </c>
      <c r="E20" s="5">
        <f t="shared" si="0"/>
        <v>0.94939008564754734</v>
      </c>
      <c r="F20" s="5">
        <f t="shared" si="1"/>
        <v>2.5613634307625932E-3</v>
      </c>
      <c r="G20" s="5">
        <f t="shared" si="3"/>
        <v>-1.2963038385639913E-4</v>
      </c>
      <c r="H20" s="5">
        <f>(-0.25)-(((-0.25+0.46)/(60-50))*(D20-50))</f>
        <v>-0.45063694267515925</v>
      </c>
      <c r="I20" s="5">
        <f t="shared" si="4"/>
        <v>115.34016804686406</v>
      </c>
      <c r="J20" s="3" t="s">
        <v>2</v>
      </c>
    </row>
    <row r="21" spans="1:10" x14ac:dyDescent="0.25">
      <c r="A21" s="1">
        <v>20</v>
      </c>
      <c r="B21" s="1">
        <v>15</v>
      </c>
      <c r="C21" s="1">
        <v>115</v>
      </c>
      <c r="D21" s="5">
        <f t="shared" si="2"/>
        <v>62.738853503184714</v>
      </c>
      <c r="E21" s="5">
        <f t="shared" si="0"/>
        <v>0.92525304957176224</v>
      </c>
      <c r="F21" s="5">
        <f t="shared" si="1"/>
        <v>5.5871065983214329E-3</v>
      </c>
      <c r="G21" s="5">
        <f t="shared" si="3"/>
        <v>-4.1761917994201223E-4</v>
      </c>
      <c r="H21" s="5">
        <f>(-0.46)-(((-0.46+0.64)/(70-60))*(D21-60))</f>
        <v>-0.50929936305732482</v>
      </c>
      <c r="I21" s="5">
        <f t="shared" si="4"/>
        <v>114.17506665808494</v>
      </c>
      <c r="J21" s="3" t="s">
        <v>16</v>
      </c>
    </row>
    <row r="22" spans="1:10" x14ac:dyDescent="0.25">
      <c r="A22" s="1">
        <v>21</v>
      </c>
      <c r="B22" s="1">
        <v>4</v>
      </c>
      <c r="C22" s="1">
        <v>113</v>
      </c>
      <c r="D22" s="5">
        <f t="shared" si="2"/>
        <v>65.923566878980893</v>
      </c>
      <c r="E22" s="5">
        <f t="shared" si="0"/>
        <v>0.90916169218790543</v>
      </c>
      <c r="F22" s="5">
        <f t="shared" si="1"/>
        <v>8.2515981661648412E-3</v>
      </c>
      <c r="G22" s="5">
        <f t="shared" si="3"/>
        <v>-7.4956121415979693E-4</v>
      </c>
      <c r="H22" s="5">
        <f>(-0.46)-(((-0.46+0.64)/(70-60))*(D22-60))</f>
        <v>-0.56662420382165612</v>
      </c>
      <c r="I22" s="5">
        <f t="shared" si="4"/>
        <v>113.03653109901738</v>
      </c>
      <c r="J22" s="3" t="s">
        <v>16</v>
      </c>
    </row>
    <row r="23" spans="1:10" x14ac:dyDescent="0.25">
      <c r="A23" s="1">
        <v>22</v>
      </c>
      <c r="B23" s="1">
        <v>5</v>
      </c>
      <c r="C23" s="1">
        <v>112</v>
      </c>
      <c r="D23" s="5">
        <f t="shared" si="2"/>
        <v>69.108280254777071</v>
      </c>
      <c r="E23" s="5">
        <f t="shared" si="0"/>
        <v>0.90111601349597714</v>
      </c>
      <c r="F23" s="5">
        <f t="shared" si="1"/>
        <v>9.7780427869277754E-3</v>
      </c>
      <c r="G23" s="5">
        <f t="shared" si="3"/>
        <v>-9.6689185097832415E-4</v>
      </c>
      <c r="H23" s="5">
        <f>(-0.46)-(((-0.46+0.64)/(70-60))*(D23-60))</f>
        <v>-0.62394904458598732</v>
      </c>
      <c r="I23" s="5">
        <f t="shared" si="4"/>
        <v>111.89799553994983</v>
      </c>
      <c r="J23" s="3" t="s">
        <v>16</v>
      </c>
    </row>
    <row r="24" spans="1:10" x14ac:dyDescent="0.25">
      <c r="A24" s="1">
        <v>23</v>
      </c>
      <c r="B24" s="1">
        <v>22</v>
      </c>
      <c r="C24" s="1">
        <v>110</v>
      </c>
      <c r="D24" s="5">
        <f t="shared" si="2"/>
        <v>72.29299363057325</v>
      </c>
      <c r="E24" s="5">
        <f t="shared" si="0"/>
        <v>0.88502465611212033</v>
      </c>
      <c r="F24" s="5">
        <f t="shared" si="1"/>
        <v>1.3219329702136188E-2</v>
      </c>
      <c r="G24" s="5">
        <f>(E24-1)^3</f>
        <v>-1.51989697847037E-3</v>
      </c>
      <c r="H24" s="5">
        <f>(-0.64)-(((-0.64+0.73)/(75-70))*(D24-70))</f>
        <v>-0.68127388535031852</v>
      </c>
      <c r="I24" s="5">
        <f t="shared" si="4"/>
        <v>110.75945998088226</v>
      </c>
      <c r="J24" s="3" t="s">
        <v>16</v>
      </c>
    </row>
    <row r="25" spans="1:10" x14ac:dyDescent="0.25">
      <c r="A25" s="1">
        <v>24</v>
      </c>
      <c r="B25" s="1">
        <v>9</v>
      </c>
      <c r="C25" s="1">
        <v>110</v>
      </c>
      <c r="D25" s="5">
        <f t="shared" si="2"/>
        <v>75.477707006369428</v>
      </c>
      <c r="E25" s="5">
        <f t="shared" si="0"/>
        <v>0.88502465611212033</v>
      </c>
      <c r="F25" s="5">
        <f t="shared" si="1"/>
        <v>1.3219329702136188E-2</v>
      </c>
      <c r="G25" s="5">
        <f t="shared" si="3"/>
        <v>-1.51989697847037E-3</v>
      </c>
      <c r="H25" s="5">
        <f>(-0.73)-(((-0.73+0.81)/(80-75))*(D25-75))</f>
        <v>-0.73764331210191081</v>
      </c>
      <c r="I25" s="5">
        <f t="shared" si="4"/>
        <v>109.63990001446582</v>
      </c>
      <c r="J25" s="3" t="s">
        <v>16</v>
      </c>
    </row>
    <row r="26" spans="1:10" x14ac:dyDescent="0.25">
      <c r="A26" s="1">
        <v>25</v>
      </c>
      <c r="B26" s="1">
        <v>31</v>
      </c>
      <c r="C26" s="1">
        <v>108</v>
      </c>
      <c r="D26" s="5">
        <f t="shared" si="2"/>
        <v>78.662420382165607</v>
      </c>
      <c r="E26" s="5">
        <f t="shared" si="0"/>
        <v>0.86893329872826364</v>
      </c>
      <c r="F26" s="5">
        <f t="shared" si="1"/>
        <v>1.7178480182254579E-2</v>
      </c>
      <c r="G26" s="5">
        <f t="shared" si="3"/>
        <v>-2.2515267303500042E-3</v>
      </c>
      <c r="H26" s="5">
        <f>(-0.73)-(((-0.73+0.81)/(80-75))*(D26-75))</f>
        <v>-0.78859872611464976</v>
      </c>
      <c r="I26" s="5">
        <f t="shared" si="4"/>
        <v>108.62786840640578</v>
      </c>
      <c r="J26" s="3" t="s">
        <v>16</v>
      </c>
    </row>
    <row r="27" spans="1:10" x14ac:dyDescent="0.25">
      <c r="A27" s="1">
        <v>26</v>
      </c>
      <c r="B27" s="1">
        <v>10</v>
      </c>
      <c r="C27" s="1">
        <v>108</v>
      </c>
      <c r="D27" s="5">
        <f t="shared" si="2"/>
        <v>81.847133757961785</v>
      </c>
      <c r="E27" s="5">
        <f t="shared" si="0"/>
        <v>0.86893329872826364</v>
      </c>
      <c r="F27" s="5">
        <f t="shared" si="1"/>
        <v>1.7178480182254579E-2</v>
      </c>
      <c r="G27" s="5">
        <f t="shared" si="3"/>
        <v>-2.2515267303500042E-3</v>
      </c>
      <c r="H27" s="5">
        <f>(-0.81)-(((-0.81+0.99)/(90-80))*(D27-80))</f>
        <v>-0.84324840764331221</v>
      </c>
      <c r="I27" s="5">
        <f t="shared" si="4"/>
        <v>107.54246450676136</v>
      </c>
      <c r="J27" s="3" t="s">
        <v>16</v>
      </c>
    </row>
    <row r="28" spans="1:10" x14ac:dyDescent="0.25">
      <c r="A28" s="1">
        <v>27</v>
      </c>
      <c r="B28" s="1">
        <v>3</v>
      </c>
      <c r="C28" s="1">
        <v>107</v>
      </c>
      <c r="D28" s="5">
        <f t="shared" si="2"/>
        <v>85.031847133757964</v>
      </c>
      <c r="E28" s="5">
        <f t="shared" si="0"/>
        <v>0.86088762003633523</v>
      </c>
      <c r="F28" s="5">
        <f t="shared" si="1"/>
        <v>1.9352254259155037E-2</v>
      </c>
      <c r="G28" s="5">
        <f t="shared" si="3"/>
        <v>-2.6921381476530254E-3</v>
      </c>
      <c r="H28" s="5">
        <f>(-0.81)-(((-0.81+0.99)/(90-80))*(D28-80))</f>
        <v>-0.90057324840764341</v>
      </c>
      <c r="I28" s="5">
        <f t="shared" si="4"/>
        <v>106.40392894769381</v>
      </c>
      <c r="J28" s="3" t="s">
        <v>16</v>
      </c>
    </row>
    <row r="29" spans="1:10" x14ac:dyDescent="0.25">
      <c r="A29" s="1">
        <v>28</v>
      </c>
      <c r="B29" s="1">
        <v>6</v>
      </c>
      <c r="C29" s="1">
        <v>105</v>
      </c>
      <c r="D29" s="5">
        <f t="shared" si="2"/>
        <v>88.216560509554142</v>
      </c>
      <c r="E29" s="5">
        <f t="shared" si="0"/>
        <v>0.84479626265247854</v>
      </c>
      <c r="F29" s="5">
        <f t="shared" si="1"/>
        <v>2.408820008663843E-2</v>
      </c>
      <c r="G29" s="5">
        <f t="shared" si="3"/>
        <v>-3.7385786794211745E-3</v>
      </c>
      <c r="H29" s="5">
        <f>(-0.81)-(((-0.81+0.99)/(90-80))*(D29-80))</f>
        <v>-0.95789808917197461</v>
      </c>
      <c r="I29" s="5">
        <f t="shared" si="4"/>
        <v>105.26539338862625</v>
      </c>
      <c r="J29" s="3" t="s">
        <v>16</v>
      </c>
    </row>
    <row r="30" spans="1:10" x14ac:dyDescent="0.25">
      <c r="A30" s="1">
        <v>29</v>
      </c>
      <c r="B30" s="1">
        <v>7</v>
      </c>
      <c r="C30" s="1">
        <v>105</v>
      </c>
      <c r="D30" s="5">
        <f t="shared" si="2"/>
        <v>91.401273885350321</v>
      </c>
      <c r="E30" s="5">
        <f t="shared" si="0"/>
        <v>0.84479626265247854</v>
      </c>
      <c r="F30" s="5">
        <f t="shared" si="1"/>
        <v>2.408820008663843E-2</v>
      </c>
      <c r="G30" s="5">
        <f t="shared" si="3"/>
        <v>-3.7385786794211745E-3</v>
      </c>
      <c r="H30" s="5">
        <f>(-0.99)-(((-0.99+1.1)/(95-90))*(D30-90))</f>
        <v>-1.0208280254777071</v>
      </c>
      <c r="I30" s="5">
        <f t="shared" si="4"/>
        <v>104.01553435267209</v>
      </c>
      <c r="J30" s="3" t="s">
        <v>17</v>
      </c>
    </row>
    <row r="31" spans="1:10" x14ac:dyDescent="0.25">
      <c r="A31" s="1">
        <v>30</v>
      </c>
      <c r="B31" s="1">
        <v>21</v>
      </c>
      <c r="C31" s="1">
        <v>104</v>
      </c>
      <c r="D31" s="5">
        <f t="shared" si="2"/>
        <v>94.585987261146499</v>
      </c>
      <c r="E31" s="5">
        <f t="shared" si="0"/>
        <v>0.83675058396055013</v>
      </c>
      <c r="F31" s="5">
        <f t="shared" si="1"/>
        <v>2.6650371837221392E-2</v>
      </c>
      <c r="G31" s="5">
        <f t="shared" si="3"/>
        <v>-4.3506576396605927E-3</v>
      </c>
      <c r="H31" s="5">
        <f>(-0.99)-(((-0.99+1.1)/(95-90))*(D31-90))</f>
        <v>-1.090891719745223</v>
      </c>
      <c r="I31" s="5">
        <f t="shared" si="4"/>
        <v>102.6239908915895</v>
      </c>
      <c r="J31" s="3" t="s">
        <v>17</v>
      </c>
    </row>
    <row r="32" spans="1:10" x14ac:dyDescent="0.25">
      <c r="A32" s="1">
        <v>31</v>
      </c>
      <c r="B32" s="1">
        <v>8</v>
      </c>
      <c r="C32" s="1">
        <v>103</v>
      </c>
      <c r="D32" s="5">
        <f t="shared" si="2"/>
        <v>97.770700636942678</v>
      </c>
      <c r="E32" s="5">
        <f t="shared" si="0"/>
        <v>0.82870490526862184</v>
      </c>
      <c r="F32" s="5">
        <f t="shared" si="1"/>
        <v>2.934200947903182E-2</v>
      </c>
      <c r="G32" s="5">
        <f t="shared" si="3"/>
        <v>-5.0261422933197512E-3</v>
      </c>
      <c r="H32" s="5">
        <f>(-1.14)-(((-1.14+1.2)/(99-97))*(D32-97))</f>
        <v>-1.1631210191082804</v>
      </c>
      <c r="I32" s="5">
        <f t="shared" si="4"/>
        <v>101.18943608716438</v>
      </c>
      <c r="J32" s="3" t="s">
        <v>17</v>
      </c>
    </row>
    <row r="33" spans="3:7" x14ac:dyDescent="0.25">
      <c r="C33">
        <f>SUM(C2:C32)</f>
        <v>3853</v>
      </c>
      <c r="F33">
        <f>SUM(F2:F32)</f>
        <v>0.79157951687936845</v>
      </c>
      <c r="G33">
        <f>SUM(G2:G32)</f>
        <v>0.19388985643257575</v>
      </c>
    </row>
  </sheetData>
  <sortState ref="B2:H33">
    <sortCondition descending="1" ref="C1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6" sqref="A1:C6"/>
    </sheetView>
  </sheetViews>
  <sheetFormatPr defaultRowHeight="15" x14ac:dyDescent="0.25"/>
  <cols>
    <col min="2" max="2" width="22.5703125" customWidth="1"/>
  </cols>
  <sheetData>
    <row r="1" spans="1:6" x14ac:dyDescent="0.25">
      <c r="A1" s="2" t="s">
        <v>18</v>
      </c>
      <c r="B1" s="2" t="s">
        <v>19</v>
      </c>
      <c r="C1" s="2" t="s">
        <v>20</v>
      </c>
    </row>
    <row r="2" spans="1:6" x14ac:dyDescent="0.25">
      <c r="A2" s="3" t="s">
        <v>21</v>
      </c>
      <c r="B2" s="3" t="s">
        <v>25</v>
      </c>
      <c r="C2" s="3" t="s">
        <v>14</v>
      </c>
    </row>
    <row r="3" spans="1:6" x14ac:dyDescent="0.25">
      <c r="A3" s="4">
        <v>14916</v>
      </c>
      <c r="B3" s="3" t="s">
        <v>26</v>
      </c>
      <c r="C3" s="3" t="s">
        <v>15</v>
      </c>
    </row>
    <row r="4" spans="1:6" x14ac:dyDescent="0.25">
      <c r="A4" s="3" t="s">
        <v>22</v>
      </c>
      <c r="B4" s="3" t="s">
        <v>27</v>
      </c>
      <c r="C4" s="3" t="s">
        <v>2</v>
      </c>
    </row>
    <row r="5" spans="1:6" x14ac:dyDescent="0.25">
      <c r="A5" s="3" t="s">
        <v>23</v>
      </c>
      <c r="B5" s="3" t="s">
        <v>28</v>
      </c>
      <c r="C5" s="3" t="s">
        <v>16</v>
      </c>
    </row>
    <row r="6" spans="1:6" x14ac:dyDescent="0.25">
      <c r="A6" s="3" t="s">
        <v>24</v>
      </c>
      <c r="B6" s="3" t="s">
        <v>29</v>
      </c>
      <c r="C6" s="3" t="s">
        <v>17</v>
      </c>
    </row>
    <row r="7" spans="1:6" x14ac:dyDescent="0.25">
      <c r="F7" s="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čížkova</dc:creator>
  <cp:lastModifiedBy>Andrea Křížová</cp:lastModifiedBy>
  <dcterms:created xsi:type="dcterms:W3CDTF">2012-11-12T12:25:06Z</dcterms:created>
  <dcterms:modified xsi:type="dcterms:W3CDTF">2012-11-19T15:21:18Z</dcterms:modified>
</cp:coreProperties>
</file>