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60" windowWidth="12435" windowHeight="4680"/>
  </bookViews>
  <sheets>
    <sheet name="List1" sheetId="1" r:id="rId1"/>
    <sheet name="List2" sheetId="3" r:id="rId2"/>
  </sheets>
  <calcPr calcId="125725"/>
</workbook>
</file>

<file path=xl/calcChain.xml><?xml version="1.0" encoding="utf-8"?>
<calcChain xmlns="http://schemas.openxmlformats.org/spreadsheetml/2006/main">
  <c r="D2" i="1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H32" l="1"/>
  <c r="H31"/>
  <c r="H30"/>
  <c r="H28"/>
  <c r="H29"/>
  <c r="H27"/>
  <c r="H26"/>
  <c r="H25"/>
  <c r="H24"/>
  <c r="H22"/>
  <c r="H23"/>
  <c r="H21"/>
  <c r="H19"/>
  <c r="H20"/>
  <c r="H18"/>
  <c r="H15"/>
  <c r="H16"/>
  <c r="H17"/>
  <c r="H14"/>
  <c r="H12"/>
  <c r="H13"/>
  <c r="H11"/>
  <c r="H10"/>
  <c r="H9"/>
  <c r="H8"/>
  <c r="H6"/>
  <c r="H7"/>
  <c r="H5"/>
  <c r="H4"/>
  <c r="H3"/>
  <c r="H2"/>
  <c r="K2" l="1"/>
  <c r="E29" s="1"/>
  <c r="F29" l="1"/>
  <c r="G29"/>
  <c r="E17"/>
  <c r="E18"/>
  <c r="E15"/>
  <c r="E13"/>
  <c r="E9"/>
  <c r="E6"/>
  <c r="E4"/>
  <c r="E3"/>
  <c r="E11"/>
  <c r="E21"/>
  <c r="E23"/>
  <c r="E26"/>
  <c r="E19"/>
  <c r="E28"/>
  <c r="E31"/>
  <c r="E30"/>
  <c r="E20"/>
  <c r="E16"/>
  <c r="E14"/>
  <c r="E10"/>
  <c r="E7"/>
  <c r="E5"/>
  <c r="E2"/>
  <c r="E8"/>
  <c r="E12"/>
  <c r="E27"/>
  <c r="E24"/>
  <c r="E25"/>
  <c r="E22"/>
  <c r="E32"/>
  <c r="F22" l="1"/>
  <c r="G22"/>
  <c r="F12"/>
  <c r="G12"/>
  <c r="F32"/>
  <c r="G32"/>
  <c r="F25"/>
  <c r="G25"/>
  <c r="F27"/>
  <c r="G27"/>
  <c r="F8"/>
  <c r="G8"/>
  <c r="F5"/>
  <c r="G5"/>
  <c r="F10"/>
  <c r="G10"/>
  <c r="F16"/>
  <c r="G16"/>
  <c r="F30"/>
  <c r="G30"/>
  <c r="F28"/>
  <c r="G28"/>
  <c r="F26"/>
  <c r="G26"/>
  <c r="F21"/>
  <c r="G21"/>
  <c r="F3"/>
  <c r="G3"/>
  <c r="F6"/>
  <c r="G6"/>
  <c r="F13"/>
  <c r="G13"/>
  <c r="F18"/>
  <c r="G18"/>
  <c r="F24"/>
  <c r="G24"/>
  <c r="F2"/>
  <c r="G2"/>
  <c r="F7"/>
  <c r="G7"/>
  <c r="F14"/>
  <c r="G14"/>
  <c r="F20"/>
  <c r="G20"/>
  <c r="F31"/>
  <c r="G31"/>
  <c r="F19"/>
  <c r="G19"/>
  <c r="F23"/>
  <c r="G23"/>
  <c r="F11"/>
  <c r="G11"/>
  <c r="F4"/>
  <c r="G4"/>
  <c r="F9"/>
  <c r="G9"/>
  <c r="F15"/>
  <c r="G15"/>
  <c r="F17"/>
  <c r="G17"/>
  <c r="F33" l="1"/>
  <c r="K3" s="1"/>
  <c r="G33"/>
  <c r="I7" l="1"/>
  <c r="I3"/>
  <c r="I29"/>
  <c r="I25"/>
  <c r="I21"/>
  <c r="I17"/>
  <c r="I13"/>
  <c r="I9"/>
  <c r="I6"/>
  <c r="I32"/>
  <c r="I28"/>
  <c r="I24"/>
  <c r="I20"/>
  <c r="I16"/>
  <c r="I12"/>
  <c r="I2"/>
  <c r="I5"/>
  <c r="I31"/>
  <c r="I27"/>
  <c r="I23"/>
  <c r="I19"/>
  <c r="I15"/>
  <c r="I11"/>
  <c r="I8"/>
  <c r="I4"/>
  <c r="I30"/>
  <c r="I26"/>
  <c r="I22"/>
  <c r="I18"/>
  <c r="I14"/>
  <c r="I10"/>
  <c r="K4"/>
</calcChain>
</file>

<file path=xl/sharedStrings.xml><?xml version="1.0" encoding="utf-8"?>
<sst xmlns="http://schemas.openxmlformats.org/spreadsheetml/2006/main" count="44" uniqueCount="17">
  <si>
    <t>Q [m3.s-1]</t>
  </si>
  <si>
    <t>Den</t>
  </si>
  <si>
    <t>P</t>
  </si>
  <si>
    <t>ki</t>
  </si>
  <si>
    <t>(ki-1)2</t>
  </si>
  <si>
    <t>(ki-1)3</t>
  </si>
  <si>
    <t>Φsp</t>
  </si>
  <si>
    <t>Pořadí</t>
  </si>
  <si>
    <t>Qp</t>
  </si>
  <si>
    <t>Vodnost</t>
  </si>
  <si>
    <t>MV</t>
  </si>
  <si>
    <t>V</t>
  </si>
  <si>
    <t>S</t>
  </si>
  <si>
    <t>MS</t>
  </si>
  <si>
    <t>prum prutok</t>
  </si>
  <si>
    <t>var koef</t>
  </si>
  <si>
    <t>koef asym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</si>
</sst>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theme="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2" borderId="0" xfId="0" applyFont="1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0.10781953203716831"/>
          <c:y val="3.4790508593010375E-2"/>
          <c:w val="0.8433560970755436"/>
          <c:h val="0.85178477690288745"/>
        </c:manualLayout>
      </c:layout>
      <c:scatterChart>
        <c:scatterStyle val="smoothMarker"/>
        <c:ser>
          <c:idx val="0"/>
          <c:order val="0"/>
          <c:tx>
            <c:v>Empirická k. p. p.</c:v>
          </c:tx>
          <c:marker>
            <c:symbol val="none"/>
          </c:marker>
          <c:xVal>
            <c:numRef>
              <c:f>List1!$D$2:$D$32</c:f>
              <c:numCache>
                <c:formatCode>General</c:formatCode>
                <c:ptCount val="31"/>
                <c:pt idx="0">
                  <c:v>2.2292993630573248</c:v>
                </c:pt>
                <c:pt idx="1">
                  <c:v>5.4140127388535033</c:v>
                </c:pt>
                <c:pt idx="2">
                  <c:v>8.5987261146496827</c:v>
                </c:pt>
                <c:pt idx="3">
                  <c:v>11.783439490445861</c:v>
                </c:pt>
                <c:pt idx="4">
                  <c:v>14.96815286624204</c:v>
                </c:pt>
                <c:pt idx="5">
                  <c:v>18.152866242038218</c:v>
                </c:pt>
                <c:pt idx="6">
                  <c:v>21.337579617834397</c:v>
                </c:pt>
                <c:pt idx="7">
                  <c:v>24.522292993630575</c:v>
                </c:pt>
                <c:pt idx="8">
                  <c:v>27.70700636942675</c:v>
                </c:pt>
                <c:pt idx="9">
                  <c:v>30.891719745222929</c:v>
                </c:pt>
                <c:pt idx="10">
                  <c:v>34.076433121019107</c:v>
                </c:pt>
                <c:pt idx="11">
                  <c:v>37.261146496815286</c:v>
                </c:pt>
                <c:pt idx="12">
                  <c:v>40.445859872611464</c:v>
                </c:pt>
                <c:pt idx="13">
                  <c:v>43.630573248407643</c:v>
                </c:pt>
                <c:pt idx="14">
                  <c:v>46.815286624203821</c:v>
                </c:pt>
                <c:pt idx="15">
                  <c:v>50</c:v>
                </c:pt>
                <c:pt idx="16">
                  <c:v>53.184713375796179</c:v>
                </c:pt>
                <c:pt idx="17">
                  <c:v>56.369426751592357</c:v>
                </c:pt>
                <c:pt idx="18">
                  <c:v>59.554140127388536</c:v>
                </c:pt>
                <c:pt idx="19">
                  <c:v>62.738853503184714</c:v>
                </c:pt>
                <c:pt idx="20">
                  <c:v>65.923566878980893</c:v>
                </c:pt>
                <c:pt idx="21">
                  <c:v>69.108280254777071</c:v>
                </c:pt>
                <c:pt idx="22">
                  <c:v>72.29299363057325</c:v>
                </c:pt>
                <c:pt idx="23">
                  <c:v>75.477707006369428</c:v>
                </c:pt>
                <c:pt idx="24">
                  <c:v>78.662420382165607</c:v>
                </c:pt>
                <c:pt idx="25">
                  <c:v>81.847133757961785</c:v>
                </c:pt>
                <c:pt idx="26">
                  <c:v>85.031847133757964</c:v>
                </c:pt>
                <c:pt idx="27">
                  <c:v>88.216560509554142</c:v>
                </c:pt>
                <c:pt idx="28">
                  <c:v>91.401273885350321</c:v>
                </c:pt>
                <c:pt idx="29">
                  <c:v>94.585987261146499</c:v>
                </c:pt>
                <c:pt idx="30">
                  <c:v>97.770700636942678</c:v>
                </c:pt>
              </c:numCache>
            </c:numRef>
          </c:xVal>
          <c:yVal>
            <c:numRef>
              <c:f>List1!$C$2:$C$32</c:f>
              <c:numCache>
                <c:formatCode>General</c:formatCode>
                <c:ptCount val="31"/>
                <c:pt idx="0">
                  <c:v>27.5</c:v>
                </c:pt>
                <c:pt idx="1">
                  <c:v>23.6</c:v>
                </c:pt>
                <c:pt idx="2">
                  <c:v>23</c:v>
                </c:pt>
                <c:pt idx="3">
                  <c:v>22.2</c:v>
                </c:pt>
                <c:pt idx="4">
                  <c:v>21.7</c:v>
                </c:pt>
                <c:pt idx="5">
                  <c:v>20.6</c:v>
                </c:pt>
                <c:pt idx="6">
                  <c:v>20.399999999999999</c:v>
                </c:pt>
                <c:pt idx="7">
                  <c:v>20.3</c:v>
                </c:pt>
                <c:pt idx="8">
                  <c:v>20.2</c:v>
                </c:pt>
                <c:pt idx="9">
                  <c:v>19.899999999999999</c:v>
                </c:pt>
                <c:pt idx="10">
                  <c:v>19.899999999999999</c:v>
                </c:pt>
                <c:pt idx="11">
                  <c:v>19.8</c:v>
                </c:pt>
                <c:pt idx="12">
                  <c:v>19.8</c:v>
                </c:pt>
                <c:pt idx="13">
                  <c:v>19.8</c:v>
                </c:pt>
                <c:pt idx="14">
                  <c:v>19.8</c:v>
                </c:pt>
                <c:pt idx="15">
                  <c:v>19.8</c:v>
                </c:pt>
                <c:pt idx="16">
                  <c:v>19.600000000000001</c:v>
                </c:pt>
                <c:pt idx="17">
                  <c:v>19.5</c:v>
                </c:pt>
                <c:pt idx="18">
                  <c:v>17.8</c:v>
                </c:pt>
                <c:pt idx="19">
                  <c:v>17.8</c:v>
                </c:pt>
                <c:pt idx="20">
                  <c:v>16.899999999999999</c:v>
                </c:pt>
                <c:pt idx="21">
                  <c:v>16.899999999999999</c:v>
                </c:pt>
                <c:pt idx="22">
                  <c:v>16.3</c:v>
                </c:pt>
                <c:pt idx="23">
                  <c:v>16</c:v>
                </c:pt>
                <c:pt idx="24">
                  <c:v>15.6</c:v>
                </c:pt>
                <c:pt idx="25">
                  <c:v>15.5</c:v>
                </c:pt>
                <c:pt idx="26">
                  <c:v>15.1</c:v>
                </c:pt>
                <c:pt idx="27">
                  <c:v>15</c:v>
                </c:pt>
                <c:pt idx="28">
                  <c:v>15</c:v>
                </c:pt>
                <c:pt idx="29">
                  <c:v>15</c:v>
                </c:pt>
                <c:pt idx="30">
                  <c:v>14.9</c:v>
                </c:pt>
              </c:numCache>
            </c:numRef>
          </c:yVal>
          <c:smooth val="1"/>
        </c:ser>
        <c:ser>
          <c:idx val="1"/>
          <c:order val="1"/>
          <c:tx>
            <c:v>Teoretická k. p. p.</c:v>
          </c:tx>
          <c:marker>
            <c:symbol val="none"/>
          </c:marker>
          <c:xVal>
            <c:numRef>
              <c:f>List1!$D$2:$D$32</c:f>
              <c:numCache>
                <c:formatCode>General</c:formatCode>
                <c:ptCount val="31"/>
                <c:pt idx="0">
                  <c:v>2.2292993630573248</c:v>
                </c:pt>
                <c:pt idx="1">
                  <c:v>5.4140127388535033</c:v>
                </c:pt>
                <c:pt idx="2">
                  <c:v>8.5987261146496827</c:v>
                </c:pt>
                <c:pt idx="3">
                  <c:v>11.783439490445861</c:v>
                </c:pt>
                <c:pt idx="4">
                  <c:v>14.96815286624204</c:v>
                </c:pt>
                <c:pt idx="5">
                  <c:v>18.152866242038218</c:v>
                </c:pt>
                <c:pt idx="6">
                  <c:v>21.337579617834397</c:v>
                </c:pt>
                <c:pt idx="7">
                  <c:v>24.522292993630575</c:v>
                </c:pt>
                <c:pt idx="8">
                  <c:v>27.70700636942675</c:v>
                </c:pt>
                <c:pt idx="9">
                  <c:v>30.891719745222929</c:v>
                </c:pt>
                <c:pt idx="10">
                  <c:v>34.076433121019107</c:v>
                </c:pt>
                <c:pt idx="11">
                  <c:v>37.261146496815286</c:v>
                </c:pt>
                <c:pt idx="12">
                  <c:v>40.445859872611464</c:v>
                </c:pt>
                <c:pt idx="13">
                  <c:v>43.630573248407643</c:v>
                </c:pt>
                <c:pt idx="14">
                  <c:v>46.815286624203821</c:v>
                </c:pt>
                <c:pt idx="15">
                  <c:v>50</c:v>
                </c:pt>
                <c:pt idx="16">
                  <c:v>53.184713375796179</c:v>
                </c:pt>
                <c:pt idx="17">
                  <c:v>56.369426751592357</c:v>
                </c:pt>
                <c:pt idx="18">
                  <c:v>59.554140127388536</c:v>
                </c:pt>
                <c:pt idx="19">
                  <c:v>62.738853503184714</c:v>
                </c:pt>
                <c:pt idx="20">
                  <c:v>65.923566878980893</c:v>
                </c:pt>
                <c:pt idx="21">
                  <c:v>69.108280254777071</c:v>
                </c:pt>
                <c:pt idx="22">
                  <c:v>72.29299363057325</c:v>
                </c:pt>
                <c:pt idx="23">
                  <c:v>75.477707006369428</c:v>
                </c:pt>
                <c:pt idx="24">
                  <c:v>78.662420382165607</c:v>
                </c:pt>
                <c:pt idx="25">
                  <c:v>81.847133757961785</c:v>
                </c:pt>
                <c:pt idx="26">
                  <c:v>85.031847133757964</c:v>
                </c:pt>
                <c:pt idx="27">
                  <c:v>88.216560509554142</c:v>
                </c:pt>
                <c:pt idx="28">
                  <c:v>91.401273885350321</c:v>
                </c:pt>
                <c:pt idx="29">
                  <c:v>94.585987261146499</c:v>
                </c:pt>
                <c:pt idx="30">
                  <c:v>97.770700636942678</c:v>
                </c:pt>
              </c:numCache>
            </c:numRef>
          </c:xVal>
          <c:yVal>
            <c:numRef>
              <c:f>List1!$I$2:$I$32</c:f>
              <c:numCache>
                <c:formatCode>General</c:formatCode>
                <c:ptCount val="31"/>
                <c:pt idx="0">
                  <c:v>27.453175754485581</c:v>
                </c:pt>
                <c:pt idx="1">
                  <c:v>24.598673443022232</c:v>
                </c:pt>
                <c:pt idx="2">
                  <c:v>23.317190923846766</c:v>
                </c:pt>
                <c:pt idx="3">
                  <c:v>22.394523510040433</c:v>
                </c:pt>
                <c:pt idx="4">
                  <c:v>21.753782250452698</c:v>
                </c:pt>
                <c:pt idx="5">
                  <c:v>21.113040990864967</c:v>
                </c:pt>
                <c:pt idx="6">
                  <c:v>20.559365161256508</c:v>
                </c:pt>
                <c:pt idx="7">
                  <c:v>20.125922544476573</c:v>
                </c:pt>
                <c:pt idx="8">
                  <c:v>19.772572585145106</c:v>
                </c:pt>
                <c:pt idx="9">
                  <c:v>19.451825048727951</c:v>
                </c:pt>
                <c:pt idx="10">
                  <c:v>19.178567746844944</c:v>
                </c:pt>
                <c:pt idx="11">
                  <c:v>18.905310444961941</c:v>
                </c:pt>
                <c:pt idx="12">
                  <c:v>18.641287355349466</c:v>
                </c:pt>
                <c:pt idx="13">
                  <c:v>18.433988712541669</c:v>
                </c:pt>
                <c:pt idx="14">
                  <c:v>18.226690069733877</c:v>
                </c:pt>
                <c:pt idx="15">
                  <c:v>18.019391426926077</c:v>
                </c:pt>
                <c:pt idx="16">
                  <c:v>17.840360780864803</c:v>
                </c:pt>
                <c:pt idx="17">
                  <c:v>17.661330134803524</c:v>
                </c:pt>
                <c:pt idx="18">
                  <c:v>17.482299488742246</c:v>
                </c:pt>
                <c:pt idx="19">
                  <c:v>17.327579319882972</c:v>
                </c:pt>
                <c:pt idx="20">
                  <c:v>17.176816670568211</c:v>
                </c:pt>
                <c:pt idx="21">
                  <c:v>17.026054021253451</c:v>
                </c:pt>
                <c:pt idx="22">
                  <c:v>16.87529137193869</c:v>
                </c:pt>
                <c:pt idx="23">
                  <c:v>16.727355522298581</c:v>
                </c:pt>
                <c:pt idx="24">
                  <c:v>16.595438204148167</c:v>
                </c:pt>
                <c:pt idx="25">
                  <c:v>16.46898603203541</c:v>
                </c:pt>
                <c:pt idx="26">
                  <c:v>16.346491379467167</c:v>
                </c:pt>
                <c:pt idx="27">
                  <c:v>16.223996726898925</c:v>
                </c:pt>
                <c:pt idx="28">
                  <c:v>16.105648047186836</c:v>
                </c:pt>
                <c:pt idx="29">
                  <c:v>15.992576060200767</c:v>
                </c:pt>
                <c:pt idx="30">
                  <c:v>15.923319468171798</c:v>
                </c:pt>
              </c:numCache>
            </c:numRef>
          </c:yVal>
          <c:smooth val="1"/>
        </c:ser>
        <c:axId val="92965504"/>
        <c:axId val="92984448"/>
      </c:scatterChart>
      <c:valAx>
        <c:axId val="92965504"/>
        <c:scaling>
          <c:orientation val="minMax"/>
          <c:max val="1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Pravděpodobnost překročení p</a:t>
                </a:r>
                <a:r>
                  <a:rPr lang="en-US"/>
                  <a:t>[%]</a:t>
                </a:r>
                <a:endParaRPr lang="cs-CZ"/>
              </a:p>
            </c:rich>
          </c:tx>
          <c:layout/>
        </c:title>
        <c:numFmt formatCode="General" sourceLinked="1"/>
        <c:tickLblPos val="nextTo"/>
        <c:crossAx val="92984448"/>
        <c:crosses val="autoZero"/>
        <c:crossBetween val="midCat"/>
      </c:valAx>
      <c:valAx>
        <c:axId val="92984448"/>
        <c:scaling>
          <c:orientation val="minMax"/>
          <c:max val="28"/>
          <c:min val="14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/>
                  <a:t>Q </a:t>
                </a:r>
                <a:r>
                  <a:rPr lang="en-US"/>
                  <a:t>[m</a:t>
                </a:r>
                <a:r>
                  <a:rPr lang="cs-CZ" baseline="30000"/>
                  <a:t>3</a:t>
                </a:r>
                <a:r>
                  <a:rPr lang="cs-CZ" sz="1000" b="1" i="0" u="none" strike="noStrike" baseline="0"/>
                  <a:t>/s</a:t>
                </a:r>
                <a:r>
                  <a:rPr lang="en-US"/>
                  <a:t>]</a:t>
                </a:r>
                <a:endParaRPr lang="cs-CZ"/>
              </a:p>
            </c:rich>
          </c:tx>
          <c:layout/>
        </c:title>
        <c:numFmt formatCode="General" sourceLinked="1"/>
        <c:tickLblPos val="nextTo"/>
        <c:crossAx val="9296550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6960837132200601"/>
          <c:y val="3.9331714551723823E-2"/>
          <c:w val="0.25189282023665727"/>
          <c:h val="0.11332810413909883"/>
        </c:manualLayout>
      </c:layout>
    </c:legend>
    <c:plotVisOnly val="1"/>
    <c:dispBlanksAs val="gap"/>
  </c:chart>
  <c:printSettings>
    <c:headerFooter/>
    <c:pageMargins b="0.78740157499999996" l="0.70000000000000029" r="0.70000000000000029" t="0.78740157499999996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523876</xdr:colOff>
      <xdr:row>6</xdr:row>
      <xdr:rowOff>19049</xdr:rowOff>
    </xdr:from>
    <xdr:to>
      <xdr:col>19</xdr:col>
      <xdr:colOff>600076</xdr:colOff>
      <xdr:row>34</xdr:row>
      <xdr:rowOff>28574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3"/>
  <sheetViews>
    <sheetView tabSelected="1" workbookViewId="0">
      <selection activeCell="K12" sqref="K12"/>
    </sheetView>
  </sheetViews>
  <sheetFormatPr defaultRowHeight="15"/>
  <cols>
    <col min="6" max="6" width="10.5703125" customWidth="1"/>
  </cols>
  <sheetData>
    <row r="1" spans="1:17">
      <c r="A1" t="s">
        <v>7</v>
      </c>
      <c r="B1" t="s">
        <v>1</v>
      </c>
      <c r="C1" t="s">
        <v>0</v>
      </c>
      <c r="D1" t="s">
        <v>2</v>
      </c>
      <c r="E1" t="s">
        <v>3</v>
      </c>
      <c r="F1" t="s">
        <v>4</v>
      </c>
      <c r="G1" t="s">
        <v>5</v>
      </c>
      <c r="H1" s="1" t="s">
        <v>6</v>
      </c>
      <c r="I1" s="1" t="s">
        <v>8</v>
      </c>
      <c r="J1" s="1" t="s">
        <v>9</v>
      </c>
    </row>
    <row r="2" spans="1:17">
      <c r="A2">
        <v>1</v>
      </c>
      <c r="B2">
        <v>1</v>
      </c>
      <c r="C2">
        <v>27.5</v>
      </c>
      <c r="D2">
        <f>((A2-0.3)/(31+0.4))*100</f>
        <v>2.2292993630573248</v>
      </c>
      <c r="E2">
        <f t="shared" ref="E2:E32" si="0">C2/$K$2</f>
        <v>1.4567669172932329</v>
      </c>
      <c r="F2">
        <f t="shared" ref="F2:F32" si="1">(E2-1)^2</f>
        <v>0.20863601673356311</v>
      </c>
      <c r="G2">
        <f>(E2-1)^3</f>
        <v>9.5298030199728975E-2</v>
      </c>
      <c r="H2">
        <f>3.55-(((3.55-2.49)/(3-1))*(D2-1))</f>
        <v>2.8984713375796178</v>
      </c>
      <c r="I2">
        <f>$K$2*(1+($K$3*H2))</f>
        <v>27.453175754485581</v>
      </c>
      <c r="J2" t="s">
        <v>10</v>
      </c>
      <c r="K2">
        <f>(SUM(C2:C32))/31</f>
        <v>18.877419354838711</v>
      </c>
      <c r="L2" t="s">
        <v>14</v>
      </c>
      <c r="O2" s="2"/>
      <c r="P2" s="2"/>
      <c r="Q2" s="2"/>
    </row>
    <row r="3" spans="1:17">
      <c r="A3">
        <v>2</v>
      </c>
      <c r="B3">
        <v>20</v>
      </c>
      <c r="C3">
        <v>23.6</v>
      </c>
      <c r="D3">
        <f t="shared" ref="D3:D31" si="2">((A3-0.3)/(31+0.4))*100</f>
        <v>5.4140127388535033</v>
      </c>
      <c r="E3">
        <f t="shared" si="0"/>
        <v>1.2501708817498292</v>
      </c>
      <c r="F3">
        <f t="shared" si="1"/>
        <v>6.2585470075486996E-2</v>
      </c>
      <c r="G3">
        <f t="shared" ref="G3:G32" si="3">(E3-1)^3</f>
        <v>1.5657062233512129E-2</v>
      </c>
      <c r="H3">
        <f>1.99-(((1.99-1.31)/(10-5))*(D3-5))</f>
        <v>1.9336942675159237</v>
      </c>
      <c r="I3">
        <f t="shared" ref="I3:I32" si="4">$K$2*(1+($K$3*H3))</f>
        <v>24.598673443022232</v>
      </c>
      <c r="J3" t="s">
        <v>10</v>
      </c>
      <c r="K3">
        <f>SQRT(F33/31)</f>
        <v>0.15673312846354664</v>
      </c>
      <c r="L3" t="s">
        <v>15</v>
      </c>
      <c r="O3" s="2"/>
      <c r="P3" s="2"/>
      <c r="Q3" s="2"/>
    </row>
    <row r="4" spans="1:17">
      <c r="A4">
        <v>3</v>
      </c>
      <c r="B4">
        <v>2</v>
      </c>
      <c r="C4">
        <v>23</v>
      </c>
      <c r="D4">
        <f t="shared" si="2"/>
        <v>8.5987261146496827</v>
      </c>
      <c r="E4">
        <f t="shared" si="0"/>
        <v>1.218386876281613</v>
      </c>
      <c r="F4">
        <f t="shared" si="1"/>
        <v>4.7692827732040553E-2</v>
      </c>
      <c r="G4">
        <f t="shared" si="3"/>
        <v>1.0415487669437423E-2</v>
      </c>
      <c r="H4">
        <f>1.99-(((1.99-1.31)/(10-5))*(D4-5))</f>
        <v>1.5005732484076433</v>
      </c>
      <c r="I4">
        <f t="shared" si="4"/>
        <v>23.317190923846766</v>
      </c>
      <c r="J4" t="s">
        <v>10</v>
      </c>
      <c r="K4">
        <f>(G33)/(30*(K3^3))</f>
        <v>0.60720379410905223</v>
      </c>
      <c r="L4" t="s">
        <v>16</v>
      </c>
      <c r="O4" s="2"/>
      <c r="P4" s="2"/>
      <c r="Q4" s="2"/>
    </row>
    <row r="5" spans="1:17">
      <c r="A5">
        <v>4</v>
      </c>
      <c r="B5">
        <v>21</v>
      </c>
      <c r="C5">
        <v>22.2</v>
      </c>
      <c r="D5">
        <f t="shared" si="2"/>
        <v>11.783439490445861</v>
      </c>
      <c r="E5">
        <f t="shared" si="0"/>
        <v>1.1760082023239917</v>
      </c>
      <c r="F5">
        <f t="shared" si="1"/>
        <v>3.0978887285323206E-2</v>
      </c>
      <c r="G5">
        <f t="shared" si="3"/>
        <v>5.4525382610873018E-3</v>
      </c>
      <c r="H5">
        <f>1.31-(((1.31-0.63)/(20-10))*(D5-10))</f>
        <v>1.1887261146496815</v>
      </c>
      <c r="I5">
        <f t="shared" si="4"/>
        <v>22.394523510040433</v>
      </c>
      <c r="J5" t="s">
        <v>11</v>
      </c>
    </row>
    <row r="6" spans="1:17">
      <c r="A6">
        <v>5</v>
      </c>
      <c r="B6">
        <v>19</v>
      </c>
      <c r="C6">
        <v>21.7</v>
      </c>
      <c r="D6">
        <f t="shared" si="2"/>
        <v>14.96815286624204</v>
      </c>
      <c r="E6">
        <f t="shared" si="0"/>
        <v>1.1495215311004783</v>
      </c>
      <c r="F6">
        <f t="shared" si="1"/>
        <v>2.2356688262631291E-2</v>
      </c>
      <c r="G6">
        <f t="shared" si="3"/>
        <v>3.3428062593647222E-3</v>
      </c>
      <c r="H6">
        <f t="shared" ref="H6:H7" si="5">1.31-(((1.31-0.63)/(20-10))*(D6-10))</f>
        <v>0.9721656050955414</v>
      </c>
      <c r="I6">
        <f t="shared" si="4"/>
        <v>21.753782250452698</v>
      </c>
      <c r="J6" t="s">
        <v>11</v>
      </c>
    </row>
    <row r="7" spans="1:17">
      <c r="A7">
        <v>6</v>
      </c>
      <c r="B7">
        <v>3</v>
      </c>
      <c r="C7">
        <v>20.6</v>
      </c>
      <c r="D7">
        <f t="shared" si="2"/>
        <v>18.152866242038218</v>
      </c>
      <c r="E7">
        <f t="shared" si="0"/>
        <v>1.0912508544087491</v>
      </c>
      <c r="F7">
        <f t="shared" si="1"/>
        <v>8.3267184303267312E-3</v>
      </c>
      <c r="G7">
        <f t="shared" si="3"/>
        <v>7.598201711883927E-4</v>
      </c>
      <c r="H7">
        <f t="shared" si="5"/>
        <v>0.75560509554140121</v>
      </c>
      <c r="I7">
        <f t="shared" si="4"/>
        <v>21.113040990864967</v>
      </c>
      <c r="J7" t="s">
        <v>11</v>
      </c>
    </row>
    <row r="8" spans="1:17">
      <c r="A8">
        <v>7</v>
      </c>
      <c r="B8">
        <v>18</v>
      </c>
      <c r="C8">
        <v>20.399999999999999</v>
      </c>
      <c r="D8">
        <f t="shared" si="2"/>
        <v>21.337579617834397</v>
      </c>
      <c r="E8">
        <f t="shared" si="0"/>
        <v>1.0806561859193438</v>
      </c>
      <c r="F8">
        <f t="shared" si="1"/>
        <v>6.5054203270557467E-3</v>
      </c>
      <c r="G8">
        <f t="shared" si="3"/>
        <v>5.2470239138248636E-4</v>
      </c>
      <c r="H8">
        <f>0.63-(((0.63-0.4)/(25-20))*(D8-20))</f>
        <v>0.56847133757961776</v>
      </c>
      <c r="I8">
        <f t="shared" si="4"/>
        <v>20.559365161256508</v>
      </c>
      <c r="J8" t="s">
        <v>11</v>
      </c>
    </row>
    <row r="9" spans="1:17">
      <c r="A9">
        <v>8</v>
      </c>
      <c r="B9">
        <v>22</v>
      </c>
      <c r="C9">
        <v>20.3</v>
      </c>
      <c r="D9">
        <f t="shared" si="2"/>
        <v>24.522292993630575</v>
      </c>
      <c r="E9">
        <f t="shared" si="0"/>
        <v>1.0753588516746411</v>
      </c>
      <c r="F9">
        <f t="shared" si="1"/>
        <v>5.6789565257205528E-3</v>
      </c>
      <c r="G9">
        <f t="shared" si="3"/>
        <v>4.2795964248851009E-4</v>
      </c>
      <c r="H9">
        <f>0.63-(((0.63-0.4)/(25-20))*(D9-20))</f>
        <v>0.42197452229299354</v>
      </c>
      <c r="I9">
        <f t="shared" si="4"/>
        <v>20.125922544476573</v>
      </c>
      <c r="J9" t="s">
        <v>11</v>
      </c>
    </row>
    <row r="10" spans="1:17">
      <c r="A10">
        <v>9</v>
      </c>
      <c r="B10">
        <v>15</v>
      </c>
      <c r="C10">
        <v>20.2</v>
      </c>
      <c r="D10">
        <f t="shared" si="2"/>
        <v>27.70700636942675</v>
      </c>
      <c r="E10">
        <f t="shared" si="0"/>
        <v>1.0700615174299384</v>
      </c>
      <c r="F10">
        <f t="shared" si="1"/>
        <v>4.9086162245855595E-3</v>
      </c>
      <c r="G10">
        <f t="shared" si="3"/>
        <v>3.4390510117567952E-4</v>
      </c>
      <c r="H10">
        <f>0.4-(((0.4-0.22)/(30-25))*(D10-25))</f>
        <v>0.30254777070063699</v>
      </c>
      <c r="I10">
        <f t="shared" si="4"/>
        <v>19.772572585145106</v>
      </c>
      <c r="J10" t="s">
        <v>11</v>
      </c>
    </row>
    <row r="11" spans="1:17">
      <c r="A11">
        <v>10</v>
      </c>
      <c r="B11">
        <v>6</v>
      </c>
      <c r="C11">
        <v>19.899999999999999</v>
      </c>
      <c r="D11">
        <f t="shared" si="2"/>
        <v>30.891719745222929</v>
      </c>
      <c r="E11">
        <f t="shared" si="0"/>
        <v>1.0541695146958303</v>
      </c>
      <c r="F11">
        <f t="shared" si="1"/>
        <v>2.9343363223817763E-3</v>
      </c>
      <c r="G11">
        <f t="shared" si="3"/>
        <v>1.589515745377683E-4</v>
      </c>
      <c r="H11">
        <f>0.22-(((0.22+0.07)/(40-30))*(D11-30))</f>
        <v>0.19414012738853506</v>
      </c>
      <c r="I11">
        <f t="shared" si="4"/>
        <v>19.451825048727951</v>
      </c>
      <c r="J11" t="s">
        <v>11</v>
      </c>
    </row>
    <row r="12" spans="1:17">
      <c r="A12">
        <v>11</v>
      </c>
      <c r="B12">
        <v>8</v>
      </c>
      <c r="C12">
        <v>19.899999999999999</v>
      </c>
      <c r="D12">
        <f t="shared" si="2"/>
        <v>34.076433121019107</v>
      </c>
      <c r="E12">
        <f t="shared" si="0"/>
        <v>1.0541695146958303</v>
      </c>
      <c r="F12">
        <f t="shared" si="1"/>
        <v>2.9343363223817763E-3</v>
      </c>
      <c r="G12">
        <f t="shared" si="3"/>
        <v>1.589515745377683E-4</v>
      </c>
      <c r="H12">
        <f t="shared" ref="H12:H13" si="6">0.22-(((0.22+0.07)/(40-30))*(D12-30))</f>
        <v>0.10178343949044587</v>
      </c>
      <c r="I12">
        <f t="shared" si="4"/>
        <v>19.178567746844944</v>
      </c>
      <c r="J12" t="s">
        <v>11</v>
      </c>
    </row>
    <row r="13" spans="1:17">
      <c r="A13">
        <v>12</v>
      </c>
      <c r="B13">
        <v>4</v>
      </c>
      <c r="C13">
        <v>19.8</v>
      </c>
      <c r="D13">
        <f t="shared" si="2"/>
        <v>37.261146496815286</v>
      </c>
      <c r="E13">
        <f t="shared" si="0"/>
        <v>1.0488721804511278</v>
      </c>
      <c r="F13">
        <f t="shared" si="1"/>
        <v>2.3884900220476025E-3</v>
      </c>
      <c r="G13">
        <f t="shared" si="3"/>
        <v>1.1673071536322875E-4</v>
      </c>
      <c r="H13">
        <f t="shared" si="6"/>
        <v>9.4267515923566747E-3</v>
      </c>
      <c r="I13">
        <f t="shared" si="4"/>
        <v>18.905310444961941</v>
      </c>
      <c r="J13" t="s">
        <v>11</v>
      </c>
    </row>
    <row r="14" spans="1:17">
      <c r="A14">
        <v>13</v>
      </c>
      <c r="B14">
        <v>5</v>
      </c>
      <c r="C14">
        <v>19.8</v>
      </c>
      <c r="D14">
        <f t="shared" si="2"/>
        <v>40.445859872611464</v>
      </c>
      <c r="E14">
        <f t="shared" si="0"/>
        <v>1.0488721804511278</v>
      </c>
      <c r="F14">
        <f t="shared" si="1"/>
        <v>2.3884900220476025E-3</v>
      </c>
      <c r="G14">
        <f t="shared" si="3"/>
        <v>1.1673071536322875E-4</v>
      </c>
      <c r="H14">
        <f>-0.07-(((-0.07+0.29)/(50-40))*(D14-40))</f>
        <v>-7.9808917197452228E-2</v>
      </c>
      <c r="I14">
        <f t="shared" si="4"/>
        <v>18.641287355349466</v>
      </c>
      <c r="J14" t="s">
        <v>11</v>
      </c>
    </row>
    <row r="15" spans="1:17">
      <c r="A15">
        <v>14</v>
      </c>
      <c r="B15">
        <v>7</v>
      </c>
      <c r="C15">
        <v>19.8</v>
      </c>
      <c r="D15">
        <f t="shared" si="2"/>
        <v>43.630573248407643</v>
      </c>
      <c r="E15">
        <f t="shared" si="0"/>
        <v>1.0488721804511278</v>
      </c>
      <c r="F15">
        <f t="shared" si="1"/>
        <v>2.3884900220476025E-3</v>
      </c>
      <c r="G15">
        <f t="shared" si="3"/>
        <v>1.1673071536322875E-4</v>
      </c>
      <c r="H15">
        <f t="shared" ref="H15:H17" si="7">-0.07-(((-0.07+0.29)/(50-40))*(D15-40))</f>
        <v>-0.14987261146496816</v>
      </c>
      <c r="I15">
        <f t="shared" si="4"/>
        <v>18.433988712541669</v>
      </c>
      <c r="J15" t="s">
        <v>2</v>
      </c>
    </row>
    <row r="16" spans="1:17">
      <c r="A16">
        <v>15</v>
      </c>
      <c r="B16">
        <v>9</v>
      </c>
      <c r="C16">
        <v>19.8</v>
      </c>
      <c r="D16">
        <f t="shared" si="2"/>
        <v>46.815286624203821</v>
      </c>
      <c r="E16">
        <f t="shared" si="0"/>
        <v>1.0488721804511278</v>
      </c>
      <c r="F16">
        <f t="shared" si="1"/>
        <v>2.3884900220476025E-3</v>
      </c>
      <c r="G16">
        <f t="shared" si="3"/>
        <v>1.1673071536322875E-4</v>
      </c>
      <c r="H16">
        <f t="shared" si="7"/>
        <v>-0.21993630573248407</v>
      </c>
      <c r="I16">
        <f t="shared" si="4"/>
        <v>18.226690069733877</v>
      </c>
      <c r="J16" t="s">
        <v>2</v>
      </c>
    </row>
    <row r="17" spans="1:10">
      <c r="A17">
        <v>16</v>
      </c>
      <c r="B17">
        <v>10</v>
      </c>
      <c r="C17">
        <v>19.8</v>
      </c>
      <c r="D17">
        <f t="shared" si="2"/>
        <v>50</v>
      </c>
      <c r="E17">
        <f t="shared" si="0"/>
        <v>1.0488721804511278</v>
      </c>
      <c r="F17">
        <f t="shared" si="1"/>
        <v>2.3884900220476025E-3</v>
      </c>
      <c r="G17">
        <f t="shared" si="3"/>
        <v>1.1673071536322875E-4</v>
      </c>
      <c r="H17">
        <f t="shared" si="7"/>
        <v>-0.28999999999999998</v>
      </c>
      <c r="I17">
        <f t="shared" si="4"/>
        <v>18.019391426926077</v>
      </c>
      <c r="J17" t="s">
        <v>2</v>
      </c>
    </row>
    <row r="18" spans="1:10">
      <c r="A18">
        <v>17</v>
      </c>
      <c r="B18">
        <v>12</v>
      </c>
      <c r="C18">
        <v>19.600000000000001</v>
      </c>
      <c r="D18">
        <f t="shared" si="2"/>
        <v>53.184713375796179</v>
      </c>
      <c r="E18">
        <f t="shared" si="0"/>
        <v>1.0382775119617225</v>
      </c>
      <c r="F18">
        <f t="shared" si="1"/>
        <v>1.4651679219798064E-3</v>
      </c>
      <c r="G18">
        <f t="shared" si="3"/>
        <v>5.6082982659514085E-5</v>
      </c>
      <c r="H18">
        <f>-0.29-(((-0.29+0.48)/(60-50))*(D18-50))</f>
        <v>-0.35050955414012736</v>
      </c>
      <c r="I18">
        <f t="shared" si="4"/>
        <v>17.840360780864803</v>
      </c>
      <c r="J18" t="s">
        <v>2</v>
      </c>
    </row>
    <row r="19" spans="1:10">
      <c r="A19">
        <v>18</v>
      </c>
      <c r="B19">
        <v>11</v>
      </c>
      <c r="C19">
        <v>19.5</v>
      </c>
      <c r="D19">
        <f t="shared" si="2"/>
        <v>56.369426751592357</v>
      </c>
      <c r="E19">
        <f t="shared" si="0"/>
        <v>1.0329801777170198</v>
      </c>
      <c r="F19">
        <f t="shared" si="1"/>
        <v>1.0876921222462079E-3</v>
      </c>
      <c r="G19">
        <f t="shared" si="3"/>
        <v>3.5872279493082335E-5</v>
      </c>
      <c r="H19">
        <f t="shared" ref="H19:H20" si="8">-0.29-(((-0.29+0.48)/(60-50))*(D19-50))</f>
        <v>-0.41101910828025479</v>
      </c>
      <c r="I19">
        <f t="shared" si="4"/>
        <v>17.661330134803524</v>
      </c>
      <c r="J19" t="s">
        <v>2</v>
      </c>
    </row>
    <row r="20" spans="1:10">
      <c r="A20">
        <v>19</v>
      </c>
      <c r="B20">
        <v>16</v>
      </c>
      <c r="C20">
        <v>17.8</v>
      </c>
      <c r="D20">
        <f t="shared" si="2"/>
        <v>59.554140127388536</v>
      </c>
      <c r="E20">
        <f t="shared" si="0"/>
        <v>0.9429254955570745</v>
      </c>
      <c r="F20">
        <f t="shared" si="1"/>
        <v>3.2574990574055227E-3</v>
      </c>
      <c r="G20">
        <f t="shared" si="3"/>
        <v>-1.8592014442471712E-4</v>
      </c>
      <c r="H20">
        <f t="shared" si="8"/>
        <v>-0.47152866242038216</v>
      </c>
      <c r="I20">
        <f t="shared" si="4"/>
        <v>17.482299488742246</v>
      </c>
      <c r="J20" t="s">
        <v>2</v>
      </c>
    </row>
    <row r="21" spans="1:10">
      <c r="A21">
        <v>20</v>
      </c>
      <c r="B21">
        <v>23</v>
      </c>
      <c r="C21">
        <v>17.8</v>
      </c>
      <c r="D21">
        <f t="shared" si="2"/>
        <v>62.738853503184714</v>
      </c>
      <c r="E21">
        <f t="shared" si="0"/>
        <v>0.9429254955570745</v>
      </c>
      <c r="F21">
        <f t="shared" si="1"/>
        <v>3.2574990574055227E-3</v>
      </c>
      <c r="G21">
        <f t="shared" si="3"/>
        <v>-1.8592014442471712E-4</v>
      </c>
      <c r="H21">
        <f>-0.48-(((-0.48+0.64)/(70-60))*(D21-60))</f>
        <v>-0.52382165605095543</v>
      </c>
      <c r="I21">
        <f t="shared" si="4"/>
        <v>17.327579319882972</v>
      </c>
      <c r="J21" t="s">
        <v>12</v>
      </c>
    </row>
    <row r="22" spans="1:10">
      <c r="A22">
        <v>21</v>
      </c>
      <c r="B22">
        <v>13</v>
      </c>
      <c r="C22">
        <v>16.899999999999999</v>
      </c>
      <c r="D22">
        <f t="shared" si="2"/>
        <v>65.923566878980893</v>
      </c>
      <c r="E22">
        <f t="shared" si="0"/>
        <v>0.89524948735475041</v>
      </c>
      <c r="F22">
        <f t="shared" si="1"/>
        <v>1.0972669899442596E-2</v>
      </c>
      <c r="G22">
        <f t="shared" si="3"/>
        <v>-1.1493927970537112E-3</v>
      </c>
      <c r="H22">
        <f t="shared" ref="H22:H23" si="9">-0.48-(((-0.48+0.64)/(70-60))*(D22-60))</f>
        <v>-0.57477707006369427</v>
      </c>
      <c r="I22">
        <f t="shared" si="4"/>
        <v>17.176816670568211</v>
      </c>
      <c r="J22" t="s">
        <v>12</v>
      </c>
    </row>
    <row r="23" spans="1:10">
      <c r="A23">
        <v>22</v>
      </c>
      <c r="B23">
        <v>17</v>
      </c>
      <c r="C23">
        <v>16.899999999999999</v>
      </c>
      <c r="D23">
        <f t="shared" si="2"/>
        <v>69.108280254777071</v>
      </c>
      <c r="E23">
        <f t="shared" si="0"/>
        <v>0.89524948735475041</v>
      </c>
      <c r="F23">
        <f t="shared" si="1"/>
        <v>1.0972669899442596E-2</v>
      </c>
      <c r="G23">
        <f t="shared" si="3"/>
        <v>-1.1493927970537112E-3</v>
      </c>
      <c r="H23">
        <f t="shared" si="9"/>
        <v>-0.62573248407643312</v>
      </c>
      <c r="I23">
        <f t="shared" si="4"/>
        <v>17.026054021253451</v>
      </c>
      <c r="J23" t="s">
        <v>12</v>
      </c>
    </row>
    <row r="24" spans="1:10">
      <c r="A24">
        <v>23</v>
      </c>
      <c r="B24">
        <v>31</v>
      </c>
      <c r="C24">
        <v>16.3</v>
      </c>
      <c r="D24">
        <f t="shared" si="2"/>
        <v>72.29299363057325</v>
      </c>
      <c r="E24">
        <f t="shared" si="0"/>
        <v>0.86346548188653449</v>
      </c>
      <c r="F24">
        <f t="shared" si="1"/>
        <v>1.864167463647624E-2</v>
      </c>
      <c r="G24">
        <f t="shared" si="3"/>
        <v>-2.5452320633192957E-3</v>
      </c>
      <c r="H24">
        <f>-0.64-(((-0.64+0.72)/(75-70))*(D24-70))</f>
        <v>-0.67668789808917196</v>
      </c>
      <c r="I24">
        <f t="shared" si="4"/>
        <v>16.87529137193869</v>
      </c>
      <c r="J24" t="s">
        <v>12</v>
      </c>
    </row>
    <row r="25" spans="1:10">
      <c r="A25">
        <v>24</v>
      </c>
      <c r="B25">
        <v>14</v>
      </c>
      <c r="C25">
        <v>16</v>
      </c>
      <c r="D25">
        <f t="shared" si="2"/>
        <v>75.477707006369428</v>
      </c>
      <c r="E25">
        <f t="shared" si="0"/>
        <v>0.84757347915242642</v>
      </c>
      <c r="F25">
        <f t="shared" si="1"/>
        <v>2.3233844257695781E-2</v>
      </c>
      <c r="G25">
        <f t="shared" si="3"/>
        <v>-3.5414540461149438E-3</v>
      </c>
      <c r="H25">
        <f>-0.72-(((-0.72+0.79)/(80-75))*(D25-75))</f>
        <v>-0.726687898089172</v>
      </c>
      <c r="I25">
        <f t="shared" si="4"/>
        <v>16.727355522298581</v>
      </c>
      <c r="J25" t="s">
        <v>12</v>
      </c>
    </row>
    <row r="26" spans="1:10">
      <c r="A26">
        <v>25</v>
      </c>
      <c r="B26">
        <v>24</v>
      </c>
      <c r="C26">
        <v>15.6</v>
      </c>
      <c r="D26">
        <f t="shared" si="2"/>
        <v>78.662420382165607</v>
      </c>
      <c r="E26">
        <f t="shared" si="0"/>
        <v>0.82638414217361578</v>
      </c>
      <c r="F26">
        <f t="shared" si="1"/>
        <v>3.0142466088791259E-2</v>
      </c>
      <c r="G26">
        <f t="shared" si="3"/>
        <v>-5.2332101070081908E-3</v>
      </c>
      <c r="H26">
        <f>-0.72-(((-0.72+0.79)/(80-75))*(D26-75))</f>
        <v>-0.77127388535031849</v>
      </c>
      <c r="I26">
        <f t="shared" si="4"/>
        <v>16.595438204148167</v>
      </c>
      <c r="J26" t="s">
        <v>12</v>
      </c>
    </row>
    <row r="27" spans="1:10">
      <c r="A27">
        <v>26</v>
      </c>
      <c r="B27">
        <v>30</v>
      </c>
      <c r="C27">
        <v>15.5</v>
      </c>
      <c r="D27">
        <f t="shared" si="2"/>
        <v>81.847133757961785</v>
      </c>
      <c r="E27">
        <f t="shared" si="0"/>
        <v>0.82108680792891309</v>
      </c>
      <c r="F27">
        <f t="shared" si="1"/>
        <v>3.2009930297065635E-2</v>
      </c>
      <c r="G27">
        <f t="shared" si="3"/>
        <v>-5.7269988074210082E-3</v>
      </c>
      <c r="H27">
        <f>-0.79-(((-0.79+0.92)/(90-80))*(D27-80))</f>
        <v>-0.81401273885350323</v>
      </c>
      <c r="I27">
        <f t="shared" si="4"/>
        <v>16.46898603203541</v>
      </c>
      <c r="J27" t="s">
        <v>12</v>
      </c>
    </row>
    <row r="28" spans="1:10">
      <c r="A28">
        <v>27</v>
      </c>
      <c r="B28">
        <v>29</v>
      </c>
      <c r="C28">
        <v>15.1</v>
      </c>
      <c r="D28">
        <f t="shared" si="2"/>
        <v>85.031847133757964</v>
      </c>
      <c r="E28">
        <f t="shared" si="0"/>
        <v>0.79989747095010244</v>
      </c>
      <c r="F28">
        <f t="shared" si="1"/>
        <v>4.0041022132165094E-2</v>
      </c>
      <c r="G28">
        <f t="shared" si="3"/>
        <v>-8.0123097943891573E-3</v>
      </c>
      <c r="H28">
        <f t="shared" ref="H28:H29" si="10">-0.79-(((-0.79+0.92)/(90-80))*(D28-80))</f>
        <v>-0.85541401273885354</v>
      </c>
      <c r="I28">
        <f t="shared" si="4"/>
        <v>16.346491379467167</v>
      </c>
      <c r="J28" t="s">
        <v>12</v>
      </c>
    </row>
    <row r="29" spans="1:10">
      <c r="A29">
        <v>28</v>
      </c>
      <c r="B29">
        <v>25</v>
      </c>
      <c r="C29">
        <v>15</v>
      </c>
      <c r="D29">
        <f t="shared" si="2"/>
        <v>88.216560509554142</v>
      </c>
      <c r="E29">
        <f t="shared" si="0"/>
        <v>0.79460013670539975</v>
      </c>
      <c r="F29">
        <f t="shared" si="1"/>
        <v>4.2189103841440471E-2</v>
      </c>
      <c r="G29">
        <f t="shared" si="3"/>
        <v>-8.6656361615535665E-3</v>
      </c>
      <c r="H29">
        <f t="shared" si="10"/>
        <v>-0.89681528662420384</v>
      </c>
      <c r="I29">
        <f t="shared" si="4"/>
        <v>16.223996726898925</v>
      </c>
      <c r="J29" t="s">
        <v>12</v>
      </c>
    </row>
    <row r="30" spans="1:10">
      <c r="A30">
        <v>29</v>
      </c>
      <c r="B30">
        <v>27</v>
      </c>
      <c r="C30">
        <v>15</v>
      </c>
      <c r="D30">
        <f t="shared" si="2"/>
        <v>91.401273885350321</v>
      </c>
      <c r="E30">
        <f t="shared" si="0"/>
        <v>0.79460013670539975</v>
      </c>
      <c r="F30">
        <f t="shared" si="1"/>
        <v>4.2189103841440471E-2</v>
      </c>
      <c r="G30">
        <f t="shared" si="3"/>
        <v>-8.6656361615535665E-3</v>
      </c>
      <c r="H30">
        <f>-0.92-(((-0.92+0.98)/(95-90))*(D30-90))</f>
        <v>-0.93681528662420388</v>
      </c>
      <c r="I30">
        <f t="shared" si="4"/>
        <v>16.105648047186836</v>
      </c>
      <c r="J30" t="s">
        <v>13</v>
      </c>
    </row>
    <row r="31" spans="1:10">
      <c r="A31">
        <v>30</v>
      </c>
      <c r="B31">
        <v>28</v>
      </c>
      <c r="C31">
        <v>15</v>
      </c>
      <c r="D31">
        <f t="shared" si="2"/>
        <v>94.585987261146499</v>
      </c>
      <c r="E31">
        <f t="shared" si="0"/>
        <v>0.79460013670539975</v>
      </c>
      <c r="F31">
        <f t="shared" si="1"/>
        <v>4.2189103841440471E-2</v>
      </c>
      <c r="G31">
        <f t="shared" si="3"/>
        <v>-8.6656361615535665E-3</v>
      </c>
      <c r="H31">
        <f>-0.92-(((-0.92+0.98)/(95-90))*(D31-90))</f>
        <v>-0.97503184713375801</v>
      </c>
      <c r="I31">
        <f t="shared" si="4"/>
        <v>15.992576060200767</v>
      </c>
      <c r="J31" t="s">
        <v>13</v>
      </c>
    </row>
    <row r="32" spans="1:10">
      <c r="A32">
        <v>31</v>
      </c>
      <c r="B32">
        <v>26</v>
      </c>
      <c r="C32">
        <v>14.9</v>
      </c>
      <c r="D32">
        <f>((A32-0.3)/(31+0.4))*100</f>
        <v>97.770700636942678</v>
      </c>
      <c r="E32">
        <f t="shared" si="0"/>
        <v>0.78930280246069717</v>
      </c>
      <c r="F32">
        <f t="shared" si="1"/>
        <v>4.4393309050915999E-2</v>
      </c>
      <c r="G32">
        <f t="shared" si="3"/>
        <v>-9.3535458065241682E-3</v>
      </c>
      <c r="H32">
        <f>-1.01-(((-1.01+1.04)/(97-99))*(D32-97))</f>
        <v>-0.99843949044585978</v>
      </c>
      <c r="I32">
        <f t="shared" si="4"/>
        <v>15.923319468171798</v>
      </c>
      <c r="J32" t="s">
        <v>13</v>
      </c>
    </row>
    <row r="33" spans="6:7">
      <c r="F33">
        <f>SUM(F2:F32)</f>
        <v>0.76152348029708905</v>
      </c>
      <c r="G33">
        <f>SUM(G2:G32)</f>
        <v>7.0135538925015575E-2</v>
      </c>
    </row>
  </sheetData>
  <sortState ref="B2:H33">
    <sortCondition descending="1" ref="C1"/>
  </sortState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31"/>
  <sheetViews>
    <sheetView workbookViewId="0">
      <selection activeCell="B20" sqref="B20"/>
    </sheetView>
  </sheetViews>
  <sheetFormatPr defaultRowHeight="15"/>
  <sheetData>
    <row r="1" spans="1:2">
      <c r="A1">
        <v>1</v>
      </c>
      <c r="B1">
        <v>27.5</v>
      </c>
    </row>
    <row r="2" spans="1:2">
      <c r="A2">
        <v>20</v>
      </c>
      <c r="B2">
        <v>23.6</v>
      </c>
    </row>
    <row r="3" spans="1:2">
      <c r="A3">
        <v>2</v>
      </c>
      <c r="B3">
        <v>23</v>
      </c>
    </row>
    <row r="4" spans="1:2">
      <c r="A4">
        <v>21</v>
      </c>
      <c r="B4">
        <v>22.2</v>
      </c>
    </row>
    <row r="5" spans="1:2">
      <c r="A5">
        <v>19</v>
      </c>
      <c r="B5">
        <v>21.7</v>
      </c>
    </row>
    <row r="6" spans="1:2">
      <c r="A6">
        <v>3</v>
      </c>
      <c r="B6">
        <v>20.6</v>
      </c>
    </row>
    <row r="7" spans="1:2">
      <c r="A7">
        <v>18</v>
      </c>
      <c r="B7">
        <v>20.399999999999999</v>
      </c>
    </row>
    <row r="8" spans="1:2">
      <c r="A8">
        <v>22</v>
      </c>
      <c r="B8">
        <v>20.3</v>
      </c>
    </row>
    <row r="9" spans="1:2">
      <c r="A9">
        <v>15</v>
      </c>
      <c r="B9">
        <v>20.2</v>
      </c>
    </row>
    <row r="10" spans="1:2">
      <c r="A10">
        <v>6</v>
      </c>
      <c r="B10">
        <v>19.899999999999999</v>
      </c>
    </row>
    <row r="11" spans="1:2">
      <c r="A11">
        <v>8</v>
      </c>
      <c r="B11">
        <v>19.899999999999999</v>
      </c>
    </row>
    <row r="12" spans="1:2">
      <c r="A12">
        <v>4</v>
      </c>
      <c r="B12">
        <v>19.8</v>
      </c>
    </row>
    <row r="13" spans="1:2">
      <c r="A13">
        <v>5</v>
      </c>
      <c r="B13">
        <v>19.8</v>
      </c>
    </row>
    <row r="14" spans="1:2">
      <c r="A14">
        <v>7</v>
      </c>
      <c r="B14">
        <v>19.8</v>
      </c>
    </row>
    <row r="15" spans="1:2">
      <c r="A15">
        <v>9</v>
      </c>
      <c r="B15">
        <v>19.8</v>
      </c>
    </row>
    <row r="16" spans="1:2">
      <c r="A16">
        <v>10</v>
      </c>
      <c r="B16">
        <v>19.8</v>
      </c>
    </row>
    <row r="17" spans="1:2">
      <c r="A17">
        <v>12</v>
      </c>
      <c r="B17">
        <v>19.600000000000001</v>
      </c>
    </row>
    <row r="18" spans="1:2">
      <c r="A18">
        <v>11</v>
      </c>
      <c r="B18">
        <v>19.5</v>
      </c>
    </row>
    <row r="19" spans="1:2">
      <c r="A19">
        <v>16</v>
      </c>
      <c r="B19">
        <v>17.8</v>
      </c>
    </row>
    <row r="20" spans="1:2">
      <c r="A20">
        <v>23</v>
      </c>
      <c r="B20">
        <v>17.8</v>
      </c>
    </row>
    <row r="21" spans="1:2">
      <c r="A21">
        <v>13</v>
      </c>
      <c r="B21">
        <v>16.899999999999999</v>
      </c>
    </row>
    <row r="22" spans="1:2">
      <c r="A22">
        <v>17</v>
      </c>
      <c r="B22">
        <v>16.899999999999999</v>
      </c>
    </row>
    <row r="23" spans="1:2">
      <c r="A23">
        <v>31</v>
      </c>
      <c r="B23">
        <v>16.3</v>
      </c>
    </row>
    <row r="24" spans="1:2">
      <c r="A24">
        <v>14</v>
      </c>
      <c r="B24">
        <v>16</v>
      </c>
    </row>
    <row r="25" spans="1:2">
      <c r="A25">
        <v>24</v>
      </c>
      <c r="B25">
        <v>15.6</v>
      </c>
    </row>
    <row r="26" spans="1:2">
      <c r="A26">
        <v>30</v>
      </c>
      <c r="B26">
        <v>15.5</v>
      </c>
    </row>
    <row r="27" spans="1:2">
      <c r="A27">
        <v>29</v>
      </c>
      <c r="B27">
        <v>15.1</v>
      </c>
    </row>
    <row r="28" spans="1:2">
      <c r="A28">
        <v>25</v>
      </c>
      <c r="B28">
        <v>15</v>
      </c>
    </row>
    <row r="29" spans="1:2">
      <c r="A29">
        <v>27</v>
      </c>
      <c r="B29">
        <v>15</v>
      </c>
    </row>
    <row r="30" spans="1:2">
      <c r="A30">
        <v>28</v>
      </c>
      <c r="B30">
        <v>15</v>
      </c>
    </row>
    <row r="31" spans="1:2">
      <c r="A31">
        <v>26</v>
      </c>
      <c r="B31">
        <v>14.9</v>
      </c>
    </row>
  </sheetData>
  <sortState ref="A1:B31">
    <sortCondition descending="1" ref="B1:B31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klára čížkova</dc:creator>
  <cp:lastModifiedBy>Jenda</cp:lastModifiedBy>
  <dcterms:created xsi:type="dcterms:W3CDTF">2012-11-12T12:25:06Z</dcterms:created>
  <dcterms:modified xsi:type="dcterms:W3CDTF">2012-12-14T18:16:06Z</dcterms:modified>
</cp:coreProperties>
</file>