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7571"/>
  <workbookPr defaultThemeVersion="124226"/>
  <mc:AlternateContent xmlns:mc="http://schemas.openxmlformats.org/markup-compatibility/2006">
    <mc:Choice Requires="x15">
      <x15ac:absPath xmlns:x15ac="http://schemas.microsoft.com/office/spreadsheetml/2010/11/ac" url="H:\výuka termobarometrie\"/>
    </mc:Choice>
  </mc:AlternateContent>
  <bookViews>
    <workbookView xWindow="0" yWindow="45" windowWidth="15315" windowHeight="5460"/>
  </bookViews>
  <sheets>
    <sheet name="cviceni durand uvod" sheetId="5" r:id="rId1"/>
    <sheet name="cviceni durand" sheetId="3" r:id="rId2"/>
    <sheet name="durand et al. 2015" sheetId="1" r:id="rId3"/>
    <sheet name="centrella uvod" sheetId="6" r:id="rId4"/>
    <sheet name="cviceni centrella" sheetId="4" r:id="rId5"/>
  </sheets>
  <definedNames>
    <definedName name="solver_adj" localSheetId="2" hidden="1">'durand et al. 2015'!$N$2</definedName>
    <definedName name="solver_cvg" localSheetId="2" hidden="1">0.0001</definedName>
    <definedName name="solver_drv" localSheetId="2" hidden="1">1</definedName>
    <definedName name="solver_eng" localSheetId="2" hidden="1">1</definedName>
    <definedName name="solver_est" localSheetId="2" hidden="1">1</definedName>
    <definedName name="solver_itr" localSheetId="2" hidden="1">100</definedName>
    <definedName name="solver_lin" localSheetId="2" hidden="1">2</definedName>
    <definedName name="solver_mip" localSheetId="2" hidden="1">2147483647</definedName>
    <definedName name="solver_mni" localSheetId="2" hidden="1">30</definedName>
    <definedName name="solver_mrt" localSheetId="2" hidden="1">"0,075"</definedName>
    <definedName name="solver_msl" localSheetId="2" hidden="1">2</definedName>
    <definedName name="solver_neg" localSheetId="2" hidden="1">2</definedName>
    <definedName name="solver_nod" localSheetId="2" hidden="1">2147483647</definedName>
    <definedName name="solver_num" localSheetId="2" hidden="1">0</definedName>
    <definedName name="solver_nwt" localSheetId="2" hidden="1">1</definedName>
    <definedName name="solver_opt" localSheetId="2" hidden="1">'durand et al. 2015'!$T$24</definedName>
    <definedName name="solver_pre" localSheetId="2" hidden="1">0.000001</definedName>
    <definedName name="solver_rbv" localSheetId="2" hidden="1">1</definedName>
    <definedName name="solver_rlx" localSheetId="2" hidden="1">1</definedName>
    <definedName name="solver_rsd" localSheetId="2" hidden="1">0</definedName>
    <definedName name="solver_scl" localSheetId="2" hidden="1">2</definedName>
    <definedName name="solver_sho" localSheetId="2" hidden="1">2</definedName>
    <definedName name="solver_ssz" localSheetId="2" hidden="1">100</definedName>
    <definedName name="solver_tim" localSheetId="2" hidden="1">100</definedName>
    <definedName name="solver_tol" localSheetId="2" hidden="1">0.05</definedName>
    <definedName name="solver_typ" localSheetId="2" hidden="1">3</definedName>
    <definedName name="solver_val" localSheetId="2" hidden="1">0</definedName>
    <definedName name="solver_ver" localSheetId="2" hidden="1">3</definedName>
  </definedNames>
  <calcPr calcId="171027"/>
</workbook>
</file>

<file path=xl/calcChain.xml><?xml version="1.0" encoding="utf-8"?>
<calcChain xmlns="http://schemas.openxmlformats.org/spreadsheetml/2006/main">
  <c r="M27" i="3" l="1"/>
  <c r="S6" i="3"/>
  <c r="S7" i="3"/>
  <c r="S10" i="3"/>
  <c r="S11" i="3"/>
  <c r="S14" i="3"/>
  <c r="S18" i="3"/>
  <c r="S21" i="3"/>
  <c r="S22" i="3"/>
  <c r="S4" i="3"/>
  <c r="M5" i="3"/>
  <c r="S5" i="3" s="1"/>
  <c r="M6" i="3"/>
  <c r="M7" i="3"/>
  <c r="M8" i="3"/>
  <c r="S8" i="3" s="1"/>
  <c r="M9" i="3"/>
  <c r="S9" i="3" s="1"/>
  <c r="M10" i="3"/>
  <c r="M11" i="3"/>
  <c r="M12" i="3"/>
  <c r="S12" i="3" s="1"/>
  <c r="M13" i="3"/>
  <c r="S13" i="3" s="1"/>
  <c r="M14" i="3"/>
  <c r="M18" i="3"/>
  <c r="M19" i="3"/>
  <c r="S19" i="3" s="1"/>
  <c r="M20" i="3"/>
  <c r="S20" i="3" s="1"/>
  <c r="M21" i="3"/>
  <c r="M22" i="3"/>
  <c r="M23" i="3"/>
  <c r="S23" i="3" s="1"/>
  <c r="M24" i="3"/>
  <c r="S24" i="3" s="1"/>
  <c r="M4" i="3"/>
  <c r="G5" i="3"/>
  <c r="G6" i="3"/>
  <c r="I8" i="3" s="1"/>
  <c r="O8" i="3" s="1"/>
  <c r="G7" i="3"/>
  <c r="J27" i="3" s="1"/>
  <c r="G13" i="3"/>
  <c r="G18" i="3"/>
  <c r="G19" i="3"/>
  <c r="K27" i="3" s="1"/>
  <c r="G20" i="3"/>
  <c r="G23" i="3"/>
  <c r="G24" i="3"/>
  <c r="G4" i="3"/>
  <c r="F4" i="3"/>
  <c r="F19" i="3"/>
  <c r="F20" i="3"/>
  <c r="F21" i="3"/>
  <c r="F22" i="3"/>
  <c r="F23" i="3"/>
  <c r="F24" i="3"/>
  <c r="F18" i="3"/>
  <c r="F5" i="3"/>
  <c r="F6" i="3"/>
  <c r="F7" i="3"/>
  <c r="F8" i="3"/>
  <c r="F9" i="3"/>
  <c r="F10" i="3"/>
  <c r="F11" i="3"/>
  <c r="F12" i="3"/>
  <c r="F13" i="3"/>
  <c r="F14" i="3"/>
  <c r="AK5" i="3"/>
  <c r="AK6" i="3"/>
  <c r="AK7" i="3"/>
  <c r="AK8" i="3"/>
  <c r="AK9" i="3"/>
  <c r="AK10" i="3"/>
  <c r="AK11" i="3"/>
  <c r="AK12" i="3"/>
  <c r="AK13" i="3"/>
  <c r="AK14" i="3"/>
  <c r="AK15" i="3"/>
  <c r="AK18" i="3"/>
  <c r="AK19" i="3"/>
  <c r="AK20" i="3"/>
  <c r="AK21" i="3"/>
  <c r="AK22" i="3"/>
  <c r="AK23" i="3"/>
  <c r="AK24" i="3"/>
  <c r="AK4" i="3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3" i="1"/>
  <c r="K6" i="3" l="1"/>
  <c r="Q6" i="3" s="1"/>
  <c r="I20" i="3"/>
  <c r="O20" i="3" s="1"/>
  <c r="I9" i="3"/>
  <c r="O9" i="3" s="1"/>
  <c r="K5" i="3"/>
  <c r="Q5" i="3" s="1"/>
  <c r="I24" i="3"/>
  <c r="O24" i="3" s="1"/>
  <c r="I13" i="3"/>
  <c r="O13" i="3" s="1"/>
  <c r="I5" i="3"/>
  <c r="O5" i="3" s="1"/>
  <c r="I27" i="3"/>
  <c r="J23" i="3"/>
  <c r="P23" i="3" s="1"/>
  <c r="J19" i="3"/>
  <c r="P19" i="3" s="1"/>
  <c r="J12" i="3"/>
  <c r="P12" i="3" s="1"/>
  <c r="J8" i="3"/>
  <c r="P8" i="3" s="1"/>
  <c r="K4" i="3"/>
  <c r="Q4" i="3" s="1"/>
  <c r="K21" i="3"/>
  <c r="Q21" i="3" s="1"/>
  <c r="K14" i="3"/>
  <c r="Q14" i="3" s="1"/>
  <c r="K10" i="3"/>
  <c r="Q10" i="3" s="1"/>
  <c r="I4" i="3"/>
  <c r="O4" i="3" s="1"/>
  <c r="I21" i="3"/>
  <c r="O21" i="3" s="1"/>
  <c r="I14" i="3"/>
  <c r="O14" i="3" s="1"/>
  <c r="I10" i="3"/>
  <c r="O10" i="3" s="1"/>
  <c r="I6" i="3"/>
  <c r="O6" i="3" s="1"/>
  <c r="J24" i="3"/>
  <c r="P24" i="3" s="1"/>
  <c r="J20" i="3"/>
  <c r="P20" i="3" s="1"/>
  <c r="J13" i="3"/>
  <c r="P13" i="3" s="1"/>
  <c r="J9" i="3"/>
  <c r="P9" i="3" s="1"/>
  <c r="J5" i="3"/>
  <c r="P5" i="3" s="1"/>
  <c r="K22" i="3"/>
  <c r="Q22" i="3" s="1"/>
  <c r="K18" i="3"/>
  <c r="Q18" i="3" s="1"/>
  <c r="K11" i="3"/>
  <c r="Q11" i="3" s="1"/>
  <c r="K7" i="3"/>
  <c r="Q7" i="3" s="1"/>
  <c r="I22" i="3"/>
  <c r="O22" i="3" s="1"/>
  <c r="I18" i="3"/>
  <c r="O18" i="3" s="1"/>
  <c r="I11" i="3"/>
  <c r="O11" i="3" s="1"/>
  <c r="I7" i="3"/>
  <c r="O7" i="3" s="1"/>
  <c r="J4" i="3"/>
  <c r="P4" i="3" s="1"/>
  <c r="J21" i="3"/>
  <c r="P21" i="3" s="1"/>
  <c r="J14" i="3"/>
  <c r="P14" i="3" s="1"/>
  <c r="J10" i="3"/>
  <c r="P10" i="3" s="1"/>
  <c r="J6" i="3"/>
  <c r="P6" i="3" s="1"/>
  <c r="K23" i="3"/>
  <c r="Q23" i="3" s="1"/>
  <c r="K19" i="3"/>
  <c r="Q19" i="3" s="1"/>
  <c r="K12" i="3"/>
  <c r="Q12" i="3" s="1"/>
  <c r="K8" i="3"/>
  <c r="Q8" i="3" s="1"/>
  <c r="I23" i="3"/>
  <c r="O23" i="3" s="1"/>
  <c r="I19" i="3"/>
  <c r="O19" i="3" s="1"/>
  <c r="I12" i="3"/>
  <c r="O12" i="3" s="1"/>
  <c r="J22" i="3"/>
  <c r="P22" i="3" s="1"/>
  <c r="J18" i="3"/>
  <c r="P18" i="3" s="1"/>
  <c r="J11" i="3"/>
  <c r="P11" i="3" s="1"/>
  <c r="J7" i="3"/>
  <c r="P7" i="3" s="1"/>
  <c r="K24" i="3"/>
  <c r="Q24" i="3" s="1"/>
  <c r="K20" i="3"/>
  <c r="Q20" i="3" s="1"/>
  <c r="K13" i="3"/>
  <c r="Q13" i="3" s="1"/>
  <c r="K9" i="3"/>
  <c r="Q9" i="3" s="1"/>
  <c r="G26" i="3"/>
  <c r="Y24" i="1"/>
  <c r="Y4" i="1"/>
  <c r="Y5" i="1"/>
  <c r="Y6" i="1"/>
  <c r="Y7" i="1"/>
  <c r="Y8" i="1"/>
  <c r="Y9" i="1"/>
  <c r="Y10" i="1"/>
  <c r="Y11" i="1"/>
  <c r="Y12" i="1"/>
  <c r="Y13" i="1"/>
  <c r="Y16" i="1"/>
  <c r="Y17" i="1"/>
  <c r="Y18" i="1"/>
  <c r="Y19" i="1"/>
  <c r="Y20" i="1"/>
  <c r="Y21" i="1"/>
  <c r="Y22" i="1"/>
  <c r="Y3" i="1"/>
  <c r="P4" i="1"/>
  <c r="Q4" i="1"/>
  <c r="R4" i="1"/>
  <c r="P5" i="1"/>
  <c r="Q5" i="1"/>
  <c r="R5" i="1"/>
  <c r="P6" i="1"/>
  <c r="Q6" i="1"/>
  <c r="R6" i="1"/>
  <c r="P7" i="1"/>
  <c r="Q7" i="1"/>
  <c r="R7" i="1"/>
  <c r="P8" i="1"/>
  <c r="Q8" i="1"/>
  <c r="R8" i="1"/>
  <c r="P9" i="1"/>
  <c r="Q9" i="1"/>
  <c r="R9" i="1"/>
  <c r="P10" i="1"/>
  <c r="Q10" i="1"/>
  <c r="R10" i="1"/>
  <c r="P11" i="1"/>
  <c r="Q11" i="1"/>
  <c r="R11" i="1"/>
  <c r="P12" i="1"/>
  <c r="Q12" i="1"/>
  <c r="R12" i="1"/>
  <c r="P13" i="1"/>
  <c r="Q13" i="1"/>
  <c r="R13" i="1"/>
  <c r="P16" i="1"/>
  <c r="Q16" i="1"/>
  <c r="R16" i="1"/>
  <c r="P17" i="1"/>
  <c r="Q17" i="1"/>
  <c r="R17" i="1"/>
  <c r="P18" i="1"/>
  <c r="Q18" i="1"/>
  <c r="R18" i="1"/>
  <c r="P19" i="1"/>
  <c r="Q19" i="1"/>
  <c r="R19" i="1"/>
  <c r="P20" i="1"/>
  <c r="Q20" i="1"/>
  <c r="R20" i="1"/>
  <c r="P21" i="1"/>
  <c r="Q21" i="1"/>
  <c r="R21" i="1"/>
  <c r="P22" i="1"/>
  <c r="Q22" i="1"/>
  <c r="R22" i="1"/>
  <c r="R3" i="1"/>
  <c r="Q3" i="1"/>
  <c r="P3" i="1"/>
  <c r="J3" i="1"/>
  <c r="I3" i="1"/>
  <c r="H3" i="1"/>
  <c r="H6" i="1"/>
  <c r="I6" i="1"/>
  <c r="J6" i="1"/>
  <c r="H7" i="1"/>
  <c r="I7" i="1"/>
  <c r="J7" i="1"/>
  <c r="H8" i="1"/>
  <c r="I8" i="1"/>
  <c r="J8" i="1"/>
  <c r="H9" i="1"/>
  <c r="I9" i="1"/>
  <c r="J9" i="1"/>
  <c r="H10" i="1"/>
  <c r="I10" i="1"/>
  <c r="J10" i="1"/>
  <c r="H11" i="1"/>
  <c r="I11" i="1"/>
  <c r="J11" i="1"/>
  <c r="H12" i="1"/>
  <c r="I12" i="1"/>
  <c r="J12" i="1"/>
  <c r="H13" i="1"/>
  <c r="I13" i="1"/>
  <c r="J13" i="1"/>
  <c r="H16" i="1"/>
  <c r="I16" i="1"/>
  <c r="J16" i="1"/>
  <c r="H17" i="1"/>
  <c r="I17" i="1"/>
  <c r="J17" i="1"/>
  <c r="H18" i="1"/>
  <c r="I18" i="1"/>
  <c r="J18" i="1"/>
  <c r="H19" i="1"/>
  <c r="I19" i="1"/>
  <c r="J19" i="1"/>
  <c r="H20" i="1"/>
  <c r="I20" i="1"/>
  <c r="J20" i="1"/>
  <c r="H21" i="1"/>
  <c r="I21" i="1"/>
  <c r="J21" i="1"/>
  <c r="H22" i="1"/>
  <c r="I22" i="1"/>
  <c r="J22" i="1"/>
  <c r="H4" i="1"/>
  <c r="I4" i="1"/>
  <c r="J4" i="1"/>
  <c r="H5" i="1"/>
  <c r="I5" i="1"/>
  <c r="J5" i="1"/>
  <c r="F24" i="1"/>
  <c r="F25" i="1"/>
  <c r="L27" i="3" l="1"/>
  <c r="L4" i="3"/>
  <c r="R4" i="3" s="1"/>
  <c r="L3" i="1"/>
  <c r="L5" i="3"/>
  <c r="R5" i="3" s="1"/>
  <c r="L9" i="3"/>
  <c r="R9" i="3" s="1"/>
  <c r="L13" i="3"/>
  <c r="R13" i="3" s="1"/>
  <c r="L20" i="3"/>
  <c r="R20" i="3" s="1"/>
  <c r="L24" i="3"/>
  <c r="R24" i="3" s="1"/>
  <c r="AK26" i="3"/>
  <c r="L8" i="3"/>
  <c r="R8" i="3" s="1"/>
  <c r="L12" i="3"/>
  <c r="R12" i="3" s="1"/>
  <c r="L19" i="3"/>
  <c r="R19" i="3" s="1"/>
  <c r="L23" i="3"/>
  <c r="R23" i="3" s="1"/>
  <c r="L7" i="3"/>
  <c r="R7" i="3" s="1"/>
  <c r="L11" i="3"/>
  <c r="R11" i="3" s="1"/>
  <c r="L18" i="3"/>
  <c r="R18" i="3" s="1"/>
  <c r="L22" i="3"/>
  <c r="R22" i="3" s="1"/>
  <c r="L6" i="3"/>
  <c r="R6" i="3" s="1"/>
  <c r="L10" i="3"/>
  <c r="R10" i="3" s="1"/>
  <c r="L14" i="3"/>
  <c r="R14" i="3" s="1"/>
  <c r="L21" i="3"/>
  <c r="R21" i="3" s="1"/>
  <c r="T22" i="1"/>
  <c r="T21" i="1"/>
  <c r="T17" i="1"/>
  <c r="T20" i="1"/>
  <c r="T16" i="1"/>
  <c r="T18" i="1"/>
  <c r="T3" i="1"/>
  <c r="Y25" i="1"/>
  <c r="Y26" i="1"/>
  <c r="T12" i="1"/>
  <c r="T5" i="1"/>
  <c r="T6" i="1"/>
  <c r="T4" i="1"/>
  <c r="L16" i="1"/>
  <c r="L22" i="1"/>
  <c r="L21" i="1"/>
  <c r="L20" i="1"/>
  <c r="L19" i="1"/>
  <c r="L18" i="1"/>
  <c r="L17" i="1"/>
  <c r="L13" i="1"/>
  <c r="L12" i="1"/>
  <c r="L11" i="1"/>
  <c r="L10" i="1"/>
  <c r="L9" i="1"/>
  <c r="L8" i="1"/>
  <c r="L7" i="1"/>
  <c r="L6" i="1"/>
  <c r="L5" i="1"/>
  <c r="L4" i="1"/>
  <c r="T24" i="1" l="1"/>
</calcChain>
</file>

<file path=xl/comments1.xml><?xml version="1.0" encoding="utf-8"?>
<comments xmlns="http://schemas.openxmlformats.org/spreadsheetml/2006/main">
  <authors>
    <author>Jakub</author>
  </authors>
  <commentList>
    <comment ref="M29" authorId="0" shapeId="0">
      <text>
        <r>
          <rPr>
            <b/>
            <sz val="8"/>
            <color indexed="81"/>
            <rFont val="Tahoma"/>
            <family val="2"/>
            <charset val="238"/>
          </rPr>
          <t>Jakub:</t>
        </r>
        <r>
          <rPr>
            <sz val="8"/>
            <color indexed="81"/>
            <rFont val="Tahoma"/>
            <family val="2"/>
            <charset val="238"/>
          </rPr>
          <t xml:space="preserve">
b after Baumgartner and Olsen, 1995</t>
        </r>
      </text>
    </comment>
  </commentList>
</comments>
</file>

<file path=xl/sharedStrings.xml><?xml version="1.0" encoding="utf-8"?>
<sst xmlns="http://schemas.openxmlformats.org/spreadsheetml/2006/main" count="110" uniqueCount="56">
  <si>
    <t>b</t>
  </si>
  <si>
    <t>rovnice</t>
  </si>
  <si>
    <t>SiO2</t>
  </si>
  <si>
    <t>TiO2</t>
  </si>
  <si>
    <r>
      <t>c</t>
    </r>
    <r>
      <rPr>
        <b/>
        <vertAlign val="subscript"/>
        <sz val="12"/>
        <color theme="1"/>
        <rFont val="Calibri"/>
        <family val="2"/>
        <charset val="238"/>
        <scheme val="minor"/>
      </rPr>
      <t>i</t>
    </r>
    <r>
      <rPr>
        <b/>
        <vertAlign val="superscript"/>
        <sz val="12"/>
        <color theme="1"/>
        <rFont val="Calibri"/>
        <family val="2"/>
        <charset val="238"/>
        <scheme val="minor"/>
      </rPr>
      <t>0</t>
    </r>
  </si>
  <si>
    <r>
      <t>σ</t>
    </r>
    <r>
      <rPr>
        <b/>
        <vertAlign val="subscript"/>
        <sz val="12"/>
        <color theme="1"/>
        <rFont val="Calibri"/>
        <family val="2"/>
        <charset val="238"/>
      </rPr>
      <t>i</t>
    </r>
    <r>
      <rPr>
        <b/>
        <vertAlign val="superscript"/>
        <sz val="12"/>
        <color theme="1"/>
        <rFont val="Calibri"/>
        <family val="2"/>
        <charset val="238"/>
      </rPr>
      <t>0</t>
    </r>
  </si>
  <si>
    <r>
      <t>c</t>
    </r>
    <r>
      <rPr>
        <b/>
        <vertAlign val="subscript"/>
        <sz val="12"/>
        <color theme="1"/>
        <rFont val="Calibri"/>
        <family val="2"/>
        <charset val="238"/>
        <scheme val="minor"/>
      </rPr>
      <t>i</t>
    </r>
    <r>
      <rPr>
        <b/>
        <vertAlign val="superscript"/>
        <sz val="12"/>
        <color theme="1"/>
        <rFont val="Calibri"/>
        <family val="2"/>
        <charset val="238"/>
        <scheme val="minor"/>
      </rPr>
      <t>A</t>
    </r>
  </si>
  <si>
    <r>
      <t>σ</t>
    </r>
    <r>
      <rPr>
        <b/>
        <vertAlign val="subscript"/>
        <sz val="12"/>
        <color theme="1"/>
        <rFont val="Calibri"/>
        <family val="2"/>
        <charset val="238"/>
      </rPr>
      <t>i</t>
    </r>
    <r>
      <rPr>
        <b/>
        <vertAlign val="superscript"/>
        <sz val="12"/>
        <color theme="1"/>
        <rFont val="Calibri"/>
        <family val="2"/>
        <charset val="238"/>
      </rPr>
      <t>A</t>
    </r>
  </si>
  <si>
    <t>Al2O3</t>
  </si>
  <si>
    <t>K</t>
  </si>
  <si>
    <t>L</t>
  </si>
  <si>
    <t>M</t>
  </si>
  <si>
    <t>Fe2O3</t>
  </si>
  <si>
    <t>MnO</t>
  </si>
  <si>
    <t>MgO</t>
  </si>
  <si>
    <t>CaO</t>
  </si>
  <si>
    <t>Na2O</t>
  </si>
  <si>
    <t>K2O</t>
  </si>
  <si>
    <t>P2O5</t>
  </si>
  <si>
    <t>LOI</t>
  </si>
  <si>
    <t>Total</t>
  </si>
  <si>
    <t>ppm</t>
  </si>
  <si>
    <t>Nb</t>
  </si>
  <si>
    <t>Zr</t>
  </si>
  <si>
    <t>Y</t>
  </si>
  <si>
    <t>Sr</t>
  </si>
  <si>
    <t>Rb</t>
  </si>
  <si>
    <t>V</t>
  </si>
  <si>
    <t>Ba</t>
  </si>
  <si>
    <r>
      <t>b</t>
    </r>
    <r>
      <rPr>
        <b/>
        <vertAlign val="subscript"/>
        <sz val="12"/>
        <color theme="1"/>
        <rFont val="Calibri"/>
        <family val="2"/>
        <charset val="238"/>
      </rPr>
      <t>i</t>
    </r>
  </si>
  <si>
    <t>Si, Al, Ti, P, Fe</t>
  </si>
  <si>
    <t>smodch</t>
  </si>
  <si>
    <t>FeO</t>
  </si>
  <si>
    <t>H2O</t>
  </si>
  <si>
    <t>Chemical mass transfer in shear zones and metacarbonate xenoliths: a comparison of four mass balance approaches</t>
  </si>
  <si>
    <t>Durand et al. (2015), EJM</t>
  </si>
  <si>
    <t>AVERAGE</t>
  </si>
  <si>
    <r>
      <t>Δm</t>
    </r>
    <r>
      <rPr>
        <b/>
        <vertAlign val="subscript"/>
        <sz val="12"/>
        <color theme="1"/>
        <rFont val="Calibri"/>
        <family val="2"/>
        <charset val="238"/>
      </rPr>
      <t>i</t>
    </r>
  </si>
  <si>
    <t>scaled</t>
  </si>
  <si>
    <r>
      <t>Δm</t>
    </r>
    <r>
      <rPr>
        <b/>
        <vertAlign val="subscript"/>
        <sz val="12"/>
        <color theme="0" tint="-0.34998626667073579"/>
        <rFont val="Calibri"/>
        <family val="2"/>
        <charset val="238"/>
      </rPr>
      <t>i</t>
    </r>
  </si>
  <si>
    <r>
      <t xml:space="preserve">Table 2 (Grimsel granodiorite </t>
    </r>
    <r>
      <rPr>
        <b/>
        <sz val="10"/>
        <color theme="1"/>
        <rFont val="Calibri"/>
        <family val="2"/>
        <charset val="238"/>
      </rPr>
      <t>→ ultramylonite alteration)</t>
    </r>
  </si>
  <si>
    <t>Δm</t>
  </si>
  <si>
    <t>Coupled mass transfer through a fluid phase and volume preservation during the hydration of granulite: An example from Bergen Arcs, Norway</t>
  </si>
  <si>
    <t>Centrella et al. 2015, Lithos</t>
  </si>
  <si>
    <t>Cpx</t>
  </si>
  <si>
    <t>Hbl+Qz</t>
  </si>
  <si>
    <t>Grt</t>
  </si>
  <si>
    <t>Prg+Chl+Ep</t>
  </si>
  <si>
    <t>ρ</t>
  </si>
  <si>
    <t>Fitting of the isocon:</t>
  </si>
  <si>
    <t>(Baumgartner and Olsen, 1995)</t>
  </si>
  <si>
    <t>10 comp</t>
  </si>
  <si>
    <t>BO95</t>
  </si>
  <si>
    <t>b (isocon)</t>
  </si>
  <si>
    <t>garnetite</t>
  </si>
  <si>
    <t>amphibolite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</si>
</sst>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00000"/>
    <numFmt numFmtId="167" formatCode="0.0000"/>
    <numFmt numFmtId="168" formatCode="0.0%"/>
  </numFmts>
  <fonts count="24" x14ac:knownFonts="1">
    <font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</font>
    <font>
      <b/>
      <vertAlign val="subscript"/>
      <sz val="12"/>
      <color theme="1"/>
      <name val="Calibri"/>
      <family val="2"/>
      <charset val="238"/>
      <scheme val="minor"/>
    </font>
    <font>
      <b/>
      <vertAlign val="superscript"/>
      <sz val="12"/>
      <color theme="1"/>
      <name val="Calibri"/>
      <family val="2"/>
      <charset val="238"/>
      <scheme val="minor"/>
    </font>
    <font>
      <b/>
      <vertAlign val="subscript"/>
      <sz val="12"/>
      <color theme="1"/>
      <name val="Calibri"/>
      <family val="2"/>
      <charset val="238"/>
    </font>
    <font>
      <b/>
      <vertAlign val="superscript"/>
      <sz val="12"/>
      <color theme="1"/>
      <name val="Calibri"/>
      <family val="2"/>
      <charset val="238"/>
    </font>
    <font>
      <sz val="11"/>
      <color theme="3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2"/>
      <color theme="0" tint="-0.34998626667073579"/>
      <name val="Calibri"/>
      <family val="2"/>
      <charset val="238"/>
    </font>
    <font>
      <b/>
      <vertAlign val="subscript"/>
      <sz val="12"/>
      <color theme="0" tint="-0.34998626667073579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</font>
    <font>
      <sz val="11"/>
      <color theme="0" tint="-0.49998474074526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2"/>
      <color theme="1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sz val="9"/>
      <color theme="1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12" fillId="0" borderId="0" applyFont="0" applyFill="0" applyBorder="0" applyAlignment="0" applyProtection="0"/>
  </cellStyleXfs>
  <cellXfs count="53">
    <xf numFmtId="0" fontId="0" fillId="0" borderId="0" xfId="0"/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64" fontId="0" fillId="3" borderId="0" xfId="0" applyNumberFormat="1" applyFill="1"/>
    <xf numFmtId="164" fontId="0" fillId="0" borderId="0" xfId="0" applyNumberFormat="1"/>
    <xf numFmtId="0" fontId="2" fillId="0" borderId="0" xfId="0" applyFont="1" applyFill="1" applyAlignment="1">
      <alignment horizontal="center" vertical="center"/>
    </xf>
    <xf numFmtId="0" fontId="0" fillId="0" borderId="0" xfId="0" applyFill="1"/>
    <xf numFmtId="164" fontId="7" fillId="0" borderId="0" xfId="0" applyNumberFormat="1" applyFont="1"/>
    <xf numFmtId="0" fontId="1" fillId="2" borderId="0" xfId="0" applyFont="1" applyFill="1" applyAlignment="1">
      <alignment horizontal="right" vertical="center"/>
    </xf>
    <xf numFmtId="2" fontId="0" fillId="0" borderId="0" xfId="0" applyNumberFormat="1" applyFill="1"/>
    <xf numFmtId="0" fontId="1" fillId="2" borderId="0" xfId="0" applyFont="1" applyFill="1" applyAlignment="1">
      <alignment horizontal="left" vertical="center"/>
    </xf>
    <xf numFmtId="164" fontId="0" fillId="0" borderId="0" xfId="0" applyNumberFormat="1" applyFill="1"/>
    <xf numFmtId="2" fontId="0" fillId="0" borderId="0" xfId="0" applyNumberFormat="1"/>
    <xf numFmtId="0" fontId="0" fillId="4" borderId="0" xfId="0" applyFill="1"/>
    <xf numFmtId="2" fontId="0" fillId="3" borderId="0" xfId="0" applyNumberFormat="1" applyFill="1" applyAlignment="1">
      <alignment vertical="center"/>
    </xf>
    <xf numFmtId="2" fontId="1" fillId="2" borderId="0" xfId="0" applyNumberFormat="1" applyFont="1" applyFill="1" applyAlignment="1">
      <alignment horizontal="center" vertical="center"/>
    </xf>
    <xf numFmtId="0" fontId="9" fillId="0" borderId="0" xfId="0" applyFont="1"/>
    <xf numFmtId="0" fontId="1" fillId="0" borderId="0" xfId="0" applyFont="1"/>
    <xf numFmtId="167" fontId="0" fillId="0" borderId="0" xfId="0" applyNumberFormat="1" applyFill="1"/>
    <xf numFmtId="0" fontId="0" fillId="4" borderId="0" xfId="0" applyFont="1" applyFill="1"/>
    <xf numFmtId="0" fontId="0" fillId="0" borderId="0" xfId="0" applyFont="1"/>
    <xf numFmtId="167" fontId="0" fillId="0" borderId="0" xfId="0" applyNumberFormat="1" applyFont="1" applyFill="1"/>
    <xf numFmtId="2" fontId="0" fillId="0" borderId="0" xfId="0" applyNumberFormat="1" applyFont="1" applyFill="1"/>
    <xf numFmtId="2" fontId="0" fillId="0" borderId="0" xfId="0" applyNumberFormat="1" applyFont="1"/>
    <xf numFmtId="164" fontId="0" fillId="0" borderId="0" xfId="0" applyNumberFormat="1" applyFont="1"/>
    <xf numFmtId="0" fontId="0" fillId="0" borderId="0" xfId="0" applyFont="1" applyFill="1"/>
    <xf numFmtId="167" fontId="0" fillId="4" borderId="0" xfId="0" applyNumberFormat="1" applyFont="1" applyFill="1"/>
    <xf numFmtId="167" fontId="0" fillId="0" borderId="0" xfId="0" applyNumberFormat="1" applyFont="1"/>
    <xf numFmtId="1" fontId="0" fillId="0" borderId="0" xfId="0" applyNumberFormat="1" applyFont="1"/>
    <xf numFmtId="0" fontId="10" fillId="2" borderId="0" xfId="0" applyFont="1" applyFill="1" applyAlignment="1">
      <alignment horizontal="center" vertical="center"/>
    </xf>
    <xf numFmtId="168" fontId="0" fillId="0" borderId="0" xfId="1" applyNumberFormat="1" applyFont="1"/>
    <xf numFmtId="2" fontId="0" fillId="4" borderId="0" xfId="0" applyNumberFormat="1" applyFont="1" applyFill="1"/>
    <xf numFmtId="1" fontId="0" fillId="4" borderId="0" xfId="0" applyNumberFormat="1" applyFont="1" applyFill="1"/>
    <xf numFmtId="0" fontId="13" fillId="0" borderId="0" xfId="0" applyFont="1"/>
    <xf numFmtId="168" fontId="0" fillId="4" borderId="0" xfId="1" applyNumberFormat="1" applyFont="1" applyFill="1"/>
    <xf numFmtId="2" fontId="15" fillId="0" borderId="0" xfId="0" applyNumberFormat="1" applyFont="1"/>
    <xf numFmtId="2" fontId="15" fillId="3" borderId="0" xfId="0" applyNumberFormat="1" applyFont="1" applyFill="1"/>
    <xf numFmtId="1" fontId="15" fillId="0" borderId="0" xfId="0" applyNumberFormat="1" applyFont="1"/>
    <xf numFmtId="1" fontId="15" fillId="3" borderId="0" xfId="0" applyNumberFormat="1" applyFont="1" applyFill="1"/>
    <xf numFmtId="168" fontId="15" fillId="0" borderId="0" xfId="1" applyNumberFormat="1" applyFont="1"/>
    <xf numFmtId="168" fontId="15" fillId="0" borderId="0" xfId="0" applyNumberFormat="1" applyFont="1"/>
    <xf numFmtId="168" fontId="15" fillId="3" borderId="0" xfId="1" applyNumberFormat="1" applyFont="1" applyFill="1"/>
    <xf numFmtId="168" fontId="15" fillId="3" borderId="0" xfId="0" applyNumberFormat="1" applyFont="1" applyFill="1"/>
    <xf numFmtId="167" fontId="16" fillId="4" borderId="0" xfId="0" applyNumberFormat="1" applyFont="1" applyFill="1"/>
    <xf numFmtId="2" fontId="8" fillId="0" borderId="0" xfId="0" applyNumberFormat="1" applyFont="1"/>
    <xf numFmtId="0" fontId="17" fillId="0" borderId="0" xfId="0" applyFont="1"/>
    <xf numFmtId="0" fontId="14" fillId="2" borderId="0" xfId="0" applyFont="1" applyFill="1" applyAlignment="1">
      <alignment horizontal="center" vertical="center"/>
    </xf>
    <xf numFmtId="0" fontId="18" fillId="0" borderId="0" xfId="0" applyFont="1"/>
    <xf numFmtId="0" fontId="19" fillId="0" borderId="0" xfId="0" applyFont="1"/>
    <xf numFmtId="0" fontId="20" fillId="0" borderId="0" xfId="0" applyFont="1"/>
    <xf numFmtId="168" fontId="0" fillId="0" borderId="0" xfId="1" applyNumberFormat="1" applyFont="1" applyFill="1"/>
    <xf numFmtId="0" fontId="8" fillId="2" borderId="0" xfId="0" applyFont="1" applyFill="1" applyAlignment="1">
      <alignment horizontal="center" vertical="center"/>
    </xf>
    <xf numFmtId="0" fontId="23" fillId="2" borderId="0" xfId="0" applyFont="1" applyFill="1" applyAlignment="1">
      <alignment horizontal="center" vertical="center"/>
    </xf>
  </cellXfs>
  <cellStyles count="2">
    <cellStyle name="Normální" xfId="0" builtinId="0"/>
    <cellStyle name="Procenta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'cviceni durand'!$A$4</c:f>
              <c:strCache>
                <c:ptCount val="1"/>
                <c:pt idx="0">
                  <c:v>SiO2</c:v>
                </c:pt>
              </c:strCache>
            </c:strRef>
          </c:tx>
          <c:marker>
            <c:symbol val="none"/>
          </c:marker>
          <c:xVal>
            <c:numRef>
              <c:f>'cviceni durand'!$AH$4:$AI$4</c:f>
              <c:numCache>
                <c:formatCode>0.00</c:formatCode>
                <c:ptCount val="2"/>
                <c:pt idx="0">
                  <c:v>0</c:v>
                </c:pt>
                <c:pt idx="1">
                  <c:v>100</c:v>
                </c:pt>
              </c:numCache>
            </c:numRef>
          </c:xVal>
          <c:yVal>
            <c:numRef>
              <c:f>'cviceni durand'!$AJ$4:$AK$4</c:f>
              <c:numCache>
                <c:formatCode>0.00</c:formatCode>
                <c:ptCount val="2"/>
                <c:pt idx="0">
                  <c:v>0</c:v>
                </c:pt>
                <c:pt idx="1">
                  <c:v>100.64764841942946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6B5-4033-AF89-C091BF082E8B}"/>
            </c:ext>
          </c:extLst>
        </c:ser>
        <c:ser>
          <c:idx val="1"/>
          <c:order val="1"/>
          <c:tx>
            <c:strRef>
              <c:f>'cviceni durand'!$A$5</c:f>
              <c:strCache>
                <c:ptCount val="1"/>
                <c:pt idx="0">
                  <c:v>TiO2</c:v>
                </c:pt>
              </c:strCache>
            </c:strRef>
          </c:tx>
          <c:marker>
            <c:symbol val="none"/>
          </c:marker>
          <c:xVal>
            <c:numRef>
              <c:f>'cviceni durand'!$AH$5:$AI$5</c:f>
              <c:numCache>
                <c:formatCode>0.00</c:formatCode>
                <c:ptCount val="2"/>
                <c:pt idx="0">
                  <c:v>0</c:v>
                </c:pt>
                <c:pt idx="1">
                  <c:v>100</c:v>
                </c:pt>
              </c:numCache>
            </c:numRef>
          </c:xVal>
          <c:yVal>
            <c:numRef>
              <c:f>'cviceni durand'!$AJ$5:$AK$5</c:f>
              <c:numCache>
                <c:formatCode>0.00</c:formatCode>
                <c:ptCount val="2"/>
                <c:pt idx="0">
                  <c:v>0</c:v>
                </c:pt>
                <c:pt idx="1">
                  <c:v>98.461538461538453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6B5-4033-AF89-C091BF082E8B}"/>
            </c:ext>
          </c:extLst>
        </c:ser>
        <c:ser>
          <c:idx val="2"/>
          <c:order val="2"/>
          <c:tx>
            <c:strRef>
              <c:f>'cviceni durand'!$A$6</c:f>
              <c:strCache>
                <c:ptCount val="1"/>
                <c:pt idx="0">
                  <c:v>Al2O3</c:v>
                </c:pt>
              </c:strCache>
            </c:strRef>
          </c:tx>
          <c:marker>
            <c:symbol val="none"/>
          </c:marker>
          <c:xVal>
            <c:numRef>
              <c:f>'cviceni durand'!$AH$6:$AI$6</c:f>
              <c:numCache>
                <c:formatCode>0.00</c:formatCode>
                <c:ptCount val="2"/>
                <c:pt idx="0">
                  <c:v>0</c:v>
                </c:pt>
                <c:pt idx="1">
                  <c:v>100</c:v>
                </c:pt>
              </c:numCache>
            </c:numRef>
          </c:xVal>
          <c:yVal>
            <c:numRef>
              <c:f>'cviceni durand'!$AJ$6:$AK$6</c:f>
              <c:numCache>
                <c:formatCode>0.00</c:formatCode>
                <c:ptCount val="2"/>
                <c:pt idx="0">
                  <c:v>0</c:v>
                </c:pt>
                <c:pt idx="1">
                  <c:v>99.757428744693755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6B5-4033-AF89-C091BF082E8B}"/>
            </c:ext>
          </c:extLst>
        </c:ser>
        <c:ser>
          <c:idx val="3"/>
          <c:order val="3"/>
          <c:tx>
            <c:strRef>
              <c:f>'cviceni durand'!$A$7</c:f>
              <c:strCache>
                <c:ptCount val="1"/>
                <c:pt idx="0">
                  <c:v>Fe2O3</c:v>
                </c:pt>
              </c:strCache>
            </c:strRef>
          </c:tx>
          <c:marker>
            <c:symbol val="none"/>
          </c:marker>
          <c:xVal>
            <c:numRef>
              <c:f>'cviceni durand'!$AH$7:$AI$7</c:f>
              <c:numCache>
                <c:formatCode>0.00</c:formatCode>
                <c:ptCount val="2"/>
                <c:pt idx="0">
                  <c:v>0</c:v>
                </c:pt>
                <c:pt idx="1">
                  <c:v>100</c:v>
                </c:pt>
              </c:numCache>
            </c:numRef>
          </c:xVal>
          <c:yVal>
            <c:numRef>
              <c:f>'cviceni durand'!$AJ$7:$AK$7</c:f>
              <c:numCache>
                <c:formatCode>0.00</c:formatCode>
                <c:ptCount val="2"/>
                <c:pt idx="0">
                  <c:v>0</c:v>
                </c:pt>
                <c:pt idx="1">
                  <c:v>94.964028776978424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6B5-4033-AF89-C091BF082E8B}"/>
            </c:ext>
          </c:extLst>
        </c:ser>
        <c:ser>
          <c:idx val="4"/>
          <c:order val="4"/>
          <c:tx>
            <c:strRef>
              <c:f>'cviceni durand'!$A$8</c:f>
              <c:strCache>
                <c:ptCount val="1"/>
                <c:pt idx="0">
                  <c:v>MnO</c:v>
                </c:pt>
              </c:strCache>
            </c:strRef>
          </c:tx>
          <c:spPr>
            <a:ln>
              <a:prstDash val="dash"/>
            </a:ln>
          </c:spPr>
          <c:marker>
            <c:symbol val="none"/>
          </c:marker>
          <c:xVal>
            <c:numRef>
              <c:f>'cviceni durand'!$AH$8:$AI$8</c:f>
              <c:numCache>
                <c:formatCode>0.00</c:formatCode>
                <c:ptCount val="2"/>
                <c:pt idx="0">
                  <c:v>0</c:v>
                </c:pt>
                <c:pt idx="1">
                  <c:v>100</c:v>
                </c:pt>
              </c:numCache>
            </c:numRef>
          </c:xVal>
          <c:yVal>
            <c:numRef>
              <c:f>'cviceni durand'!$AJ$8:$AK$8</c:f>
              <c:numCache>
                <c:formatCode>0.00</c:formatCode>
                <c:ptCount val="2"/>
                <c:pt idx="0">
                  <c:v>0</c:v>
                </c:pt>
                <c:pt idx="1">
                  <c:v>77.777777777777786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6B5-4033-AF89-C091BF082E8B}"/>
            </c:ext>
          </c:extLst>
        </c:ser>
        <c:ser>
          <c:idx val="5"/>
          <c:order val="5"/>
          <c:tx>
            <c:strRef>
              <c:f>'cviceni durand'!$A$9</c:f>
              <c:strCache>
                <c:ptCount val="1"/>
                <c:pt idx="0">
                  <c:v>MgO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xVal>
            <c:numRef>
              <c:f>'cviceni durand'!$AH$9:$AI$9</c:f>
              <c:numCache>
                <c:formatCode>0.00</c:formatCode>
                <c:ptCount val="2"/>
                <c:pt idx="0">
                  <c:v>0</c:v>
                </c:pt>
                <c:pt idx="1">
                  <c:v>100</c:v>
                </c:pt>
              </c:numCache>
            </c:numRef>
          </c:xVal>
          <c:yVal>
            <c:numRef>
              <c:f>'cviceni durand'!$AJ$9:$AK$9</c:f>
              <c:numCache>
                <c:formatCode>0.00</c:formatCode>
                <c:ptCount val="2"/>
                <c:pt idx="0">
                  <c:v>0</c:v>
                </c:pt>
                <c:pt idx="1">
                  <c:v>226.54867256637172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6B5-4033-AF89-C091BF082E8B}"/>
            </c:ext>
          </c:extLst>
        </c:ser>
        <c:ser>
          <c:idx val="6"/>
          <c:order val="6"/>
          <c:tx>
            <c:strRef>
              <c:f>'cviceni durand'!$A$10</c:f>
              <c:strCache>
                <c:ptCount val="1"/>
                <c:pt idx="0">
                  <c:v>CaO</c:v>
                </c:pt>
              </c:strCache>
            </c:strRef>
          </c:tx>
          <c:spPr>
            <a:ln>
              <a:prstDash val="dash"/>
            </a:ln>
          </c:spPr>
          <c:marker>
            <c:symbol val="none"/>
          </c:marker>
          <c:xVal>
            <c:numRef>
              <c:f>'cviceni durand'!$AH$10:$AI$10</c:f>
              <c:numCache>
                <c:formatCode>0.00</c:formatCode>
                <c:ptCount val="2"/>
                <c:pt idx="0">
                  <c:v>0</c:v>
                </c:pt>
                <c:pt idx="1">
                  <c:v>100</c:v>
                </c:pt>
              </c:numCache>
            </c:numRef>
          </c:xVal>
          <c:yVal>
            <c:numRef>
              <c:f>'cviceni durand'!$AJ$10:$AK$10</c:f>
              <c:numCache>
                <c:formatCode>0.00</c:formatCode>
                <c:ptCount val="2"/>
                <c:pt idx="0">
                  <c:v>0</c:v>
                </c:pt>
                <c:pt idx="1">
                  <c:v>28.187919463087248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6B5-4033-AF89-C091BF082E8B}"/>
            </c:ext>
          </c:extLst>
        </c:ser>
        <c:ser>
          <c:idx val="7"/>
          <c:order val="7"/>
          <c:tx>
            <c:strRef>
              <c:f>'cviceni durand'!$A$11</c:f>
              <c:strCache>
                <c:ptCount val="1"/>
                <c:pt idx="0">
                  <c:v>Na2O</c:v>
                </c:pt>
              </c:strCache>
            </c:strRef>
          </c:tx>
          <c:spPr>
            <a:ln>
              <a:prstDash val="dash"/>
            </a:ln>
          </c:spPr>
          <c:marker>
            <c:symbol val="none"/>
          </c:marker>
          <c:xVal>
            <c:numRef>
              <c:f>'cviceni durand'!$AH$11:$AI$11</c:f>
              <c:numCache>
                <c:formatCode>0.00</c:formatCode>
                <c:ptCount val="2"/>
                <c:pt idx="0">
                  <c:v>0</c:v>
                </c:pt>
                <c:pt idx="1">
                  <c:v>100</c:v>
                </c:pt>
              </c:numCache>
            </c:numRef>
          </c:xVal>
          <c:yVal>
            <c:numRef>
              <c:f>'cviceni durand'!$AJ$11:$AK$11</c:f>
              <c:numCache>
                <c:formatCode>0.00</c:formatCode>
                <c:ptCount val="2"/>
                <c:pt idx="0">
                  <c:v>0</c:v>
                </c:pt>
                <c:pt idx="1">
                  <c:v>78.125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6B5-4033-AF89-C091BF082E8B}"/>
            </c:ext>
          </c:extLst>
        </c:ser>
        <c:ser>
          <c:idx val="8"/>
          <c:order val="8"/>
          <c:tx>
            <c:strRef>
              <c:f>'cviceni durand'!$A$12</c:f>
              <c:strCache>
                <c:ptCount val="1"/>
                <c:pt idx="0">
                  <c:v>K2O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xVal>
            <c:numRef>
              <c:f>'cviceni durand'!$AH$12:$AI$12</c:f>
              <c:numCache>
                <c:formatCode>0.00</c:formatCode>
                <c:ptCount val="2"/>
                <c:pt idx="0">
                  <c:v>0</c:v>
                </c:pt>
                <c:pt idx="1">
                  <c:v>100</c:v>
                </c:pt>
              </c:numCache>
            </c:numRef>
          </c:xVal>
          <c:yVal>
            <c:numRef>
              <c:f>'cviceni durand'!$AJ$12:$AK$12</c:f>
              <c:numCache>
                <c:formatCode>0.00</c:formatCode>
                <c:ptCount val="2"/>
                <c:pt idx="0">
                  <c:v>0</c:v>
                </c:pt>
                <c:pt idx="1">
                  <c:v>129.153605015674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6B5-4033-AF89-C091BF082E8B}"/>
            </c:ext>
          </c:extLst>
        </c:ser>
        <c:ser>
          <c:idx val="9"/>
          <c:order val="9"/>
          <c:tx>
            <c:strRef>
              <c:f>'cviceni durand'!$A$13</c:f>
              <c:strCache>
                <c:ptCount val="1"/>
                <c:pt idx="0">
                  <c:v>P2O5</c:v>
                </c:pt>
              </c:strCache>
            </c:strRef>
          </c:tx>
          <c:marker>
            <c:symbol val="none"/>
          </c:marker>
          <c:xVal>
            <c:numRef>
              <c:f>'cviceni durand'!$AH$13:$AI$13</c:f>
              <c:numCache>
                <c:formatCode>0.00</c:formatCode>
                <c:ptCount val="2"/>
                <c:pt idx="0">
                  <c:v>0</c:v>
                </c:pt>
                <c:pt idx="1">
                  <c:v>100</c:v>
                </c:pt>
              </c:numCache>
            </c:numRef>
          </c:xVal>
          <c:yVal>
            <c:numRef>
              <c:f>'cviceni durand'!$AJ$13:$AK$13</c:f>
              <c:numCache>
                <c:formatCode>0.00</c:formatCode>
                <c:ptCount val="2"/>
                <c:pt idx="0">
                  <c:v>0</c:v>
                </c:pt>
                <c:pt idx="1">
                  <c:v>106.66666666666669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6B5-4033-AF89-C091BF082E8B}"/>
            </c:ext>
          </c:extLst>
        </c:ser>
        <c:ser>
          <c:idx val="10"/>
          <c:order val="10"/>
          <c:tx>
            <c:strRef>
              <c:f>'cviceni durand'!$A$14</c:f>
              <c:strCache>
                <c:ptCount val="1"/>
                <c:pt idx="0">
                  <c:v>H2O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xVal>
            <c:numRef>
              <c:f>'cviceni durand'!$AH$14:$AI$14</c:f>
              <c:numCache>
                <c:formatCode>0.00</c:formatCode>
                <c:ptCount val="2"/>
                <c:pt idx="0">
                  <c:v>0</c:v>
                </c:pt>
                <c:pt idx="1">
                  <c:v>100</c:v>
                </c:pt>
              </c:numCache>
            </c:numRef>
          </c:xVal>
          <c:yVal>
            <c:numRef>
              <c:f>'cviceni durand'!$AJ$14:$AK$14</c:f>
              <c:numCache>
                <c:formatCode>0.00</c:formatCode>
                <c:ptCount val="2"/>
                <c:pt idx="0">
                  <c:v>0</c:v>
                </c:pt>
                <c:pt idx="1">
                  <c:v>191.25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6B5-4033-AF89-C091BF082E8B}"/>
            </c:ext>
          </c:extLst>
        </c:ser>
        <c:ser>
          <c:idx val="11"/>
          <c:order val="11"/>
          <c:tx>
            <c:strRef>
              <c:f>'cviceni durand'!$A$18</c:f>
              <c:strCache>
                <c:ptCount val="1"/>
                <c:pt idx="0">
                  <c:v>Nb</c:v>
                </c:pt>
              </c:strCache>
            </c:strRef>
          </c:tx>
          <c:marker>
            <c:symbol val="none"/>
          </c:marker>
          <c:xVal>
            <c:numRef>
              <c:f>'cviceni durand'!$AH$18:$AI$18</c:f>
              <c:numCache>
                <c:formatCode>0.00</c:formatCode>
                <c:ptCount val="2"/>
                <c:pt idx="0">
                  <c:v>0</c:v>
                </c:pt>
                <c:pt idx="1">
                  <c:v>100</c:v>
                </c:pt>
              </c:numCache>
            </c:numRef>
          </c:xVal>
          <c:yVal>
            <c:numRef>
              <c:f>'cviceni durand'!$AJ$18:$AK$18</c:f>
              <c:numCache>
                <c:formatCode>0.00</c:formatCode>
                <c:ptCount val="2"/>
                <c:pt idx="0">
                  <c:v>0</c:v>
                </c:pt>
                <c:pt idx="1">
                  <c:v>104.16666666666667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B6B5-4033-AF89-C091BF082E8B}"/>
            </c:ext>
          </c:extLst>
        </c:ser>
        <c:ser>
          <c:idx val="12"/>
          <c:order val="12"/>
          <c:tx>
            <c:strRef>
              <c:f>'cviceni durand'!$A$19</c:f>
              <c:strCache>
                <c:ptCount val="1"/>
                <c:pt idx="0">
                  <c:v>Zr</c:v>
                </c:pt>
              </c:strCache>
            </c:strRef>
          </c:tx>
          <c:marker>
            <c:symbol val="none"/>
          </c:marker>
          <c:xVal>
            <c:numRef>
              <c:f>'cviceni durand'!$AH$19:$AI$19</c:f>
              <c:numCache>
                <c:formatCode>0.00</c:formatCode>
                <c:ptCount val="2"/>
                <c:pt idx="0">
                  <c:v>0</c:v>
                </c:pt>
                <c:pt idx="1">
                  <c:v>100</c:v>
                </c:pt>
              </c:numCache>
            </c:numRef>
          </c:xVal>
          <c:yVal>
            <c:numRef>
              <c:f>'cviceni durand'!$AJ$19:$AK$19</c:f>
              <c:numCache>
                <c:formatCode>0.00</c:formatCode>
                <c:ptCount val="2"/>
                <c:pt idx="0">
                  <c:v>0</c:v>
                </c:pt>
                <c:pt idx="1">
                  <c:v>111.00323624595468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B6B5-4033-AF89-C091BF082E8B}"/>
            </c:ext>
          </c:extLst>
        </c:ser>
        <c:ser>
          <c:idx val="13"/>
          <c:order val="13"/>
          <c:tx>
            <c:strRef>
              <c:f>'cviceni durand'!$A$20</c:f>
              <c:strCache>
                <c:ptCount val="1"/>
                <c:pt idx="0">
                  <c:v>Y</c:v>
                </c:pt>
              </c:strCache>
            </c:strRef>
          </c:tx>
          <c:marker>
            <c:symbol val="none"/>
          </c:marker>
          <c:xVal>
            <c:numRef>
              <c:f>'cviceni durand'!$AH$20:$AI$20</c:f>
              <c:numCache>
                <c:formatCode>0.00</c:formatCode>
                <c:ptCount val="2"/>
                <c:pt idx="0">
                  <c:v>0</c:v>
                </c:pt>
                <c:pt idx="1">
                  <c:v>100</c:v>
                </c:pt>
              </c:numCache>
            </c:numRef>
          </c:xVal>
          <c:yVal>
            <c:numRef>
              <c:f>'cviceni durand'!$AJ$20:$AK$20</c:f>
              <c:numCache>
                <c:formatCode>0.00</c:formatCode>
                <c:ptCount val="2"/>
                <c:pt idx="0">
                  <c:v>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B6B5-4033-AF89-C091BF082E8B}"/>
            </c:ext>
          </c:extLst>
        </c:ser>
        <c:ser>
          <c:idx val="14"/>
          <c:order val="14"/>
          <c:tx>
            <c:strRef>
              <c:f>'cviceni durand'!$A$21</c:f>
              <c:strCache>
                <c:ptCount val="1"/>
                <c:pt idx="0">
                  <c:v>Sr</c:v>
                </c:pt>
              </c:strCache>
            </c:strRef>
          </c:tx>
          <c:spPr>
            <a:ln>
              <a:prstDash val="dash"/>
            </a:ln>
          </c:spPr>
          <c:marker>
            <c:symbol val="none"/>
          </c:marker>
          <c:xVal>
            <c:numRef>
              <c:f>'cviceni durand'!$AH$21:$AI$21</c:f>
              <c:numCache>
                <c:formatCode>0.00</c:formatCode>
                <c:ptCount val="2"/>
                <c:pt idx="0">
                  <c:v>0</c:v>
                </c:pt>
                <c:pt idx="1">
                  <c:v>100</c:v>
                </c:pt>
              </c:numCache>
            </c:numRef>
          </c:xVal>
          <c:yVal>
            <c:numRef>
              <c:f>'cviceni durand'!$AJ$21:$AK$21</c:f>
              <c:numCache>
                <c:formatCode>0.00</c:formatCode>
                <c:ptCount val="2"/>
                <c:pt idx="0">
                  <c:v>0</c:v>
                </c:pt>
                <c:pt idx="1">
                  <c:v>42.633228840125398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B6B5-4033-AF89-C091BF082E8B}"/>
            </c:ext>
          </c:extLst>
        </c:ser>
        <c:ser>
          <c:idx val="15"/>
          <c:order val="15"/>
          <c:tx>
            <c:strRef>
              <c:f>'cviceni durand'!$A$22</c:f>
              <c:strCache>
                <c:ptCount val="1"/>
                <c:pt idx="0">
                  <c:v>Rb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xVal>
            <c:numRef>
              <c:f>'cviceni durand'!$AH$22:$AI$22</c:f>
              <c:numCache>
                <c:formatCode>0.00</c:formatCode>
                <c:ptCount val="2"/>
                <c:pt idx="0">
                  <c:v>0</c:v>
                </c:pt>
                <c:pt idx="1">
                  <c:v>100</c:v>
                </c:pt>
              </c:numCache>
            </c:numRef>
          </c:xVal>
          <c:yVal>
            <c:numRef>
              <c:f>'cviceni durand'!$AJ$22:$AK$22</c:f>
              <c:numCache>
                <c:formatCode>0.00</c:formatCode>
                <c:ptCount val="2"/>
                <c:pt idx="0">
                  <c:v>0</c:v>
                </c:pt>
                <c:pt idx="1">
                  <c:v>133.0935251798561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B6B5-4033-AF89-C091BF082E8B}"/>
            </c:ext>
          </c:extLst>
        </c:ser>
        <c:ser>
          <c:idx val="16"/>
          <c:order val="16"/>
          <c:tx>
            <c:strRef>
              <c:f>'cviceni durand'!$A$23</c:f>
              <c:strCache>
                <c:ptCount val="1"/>
                <c:pt idx="0">
                  <c:v>V</c:v>
                </c:pt>
              </c:strCache>
            </c:strRef>
          </c:tx>
          <c:marker>
            <c:symbol val="none"/>
          </c:marker>
          <c:xVal>
            <c:numRef>
              <c:f>'cviceni durand'!$AH$23:$AI$23</c:f>
              <c:numCache>
                <c:formatCode>0.00</c:formatCode>
                <c:ptCount val="2"/>
                <c:pt idx="0">
                  <c:v>0</c:v>
                </c:pt>
                <c:pt idx="1">
                  <c:v>100</c:v>
                </c:pt>
              </c:numCache>
            </c:numRef>
          </c:xVal>
          <c:yVal>
            <c:numRef>
              <c:f>'cviceni durand'!$AJ$23:$AK$23</c:f>
              <c:numCache>
                <c:formatCode>0.00</c:formatCode>
                <c:ptCount val="2"/>
                <c:pt idx="0">
                  <c:v>0</c:v>
                </c:pt>
                <c:pt idx="1">
                  <c:v>110.63829787234042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B6B5-4033-AF89-C091BF082E8B}"/>
            </c:ext>
          </c:extLst>
        </c:ser>
        <c:ser>
          <c:idx val="17"/>
          <c:order val="17"/>
          <c:tx>
            <c:strRef>
              <c:f>'cviceni durand'!$A$24</c:f>
              <c:strCache>
                <c:ptCount val="1"/>
                <c:pt idx="0">
                  <c:v>Ba</c:v>
                </c:pt>
              </c:strCache>
            </c:strRef>
          </c:tx>
          <c:marker>
            <c:symbol val="none"/>
          </c:marker>
          <c:xVal>
            <c:numRef>
              <c:f>'cviceni durand'!$AH$24:$AI$24</c:f>
              <c:numCache>
                <c:formatCode>0.00</c:formatCode>
                <c:ptCount val="2"/>
                <c:pt idx="0">
                  <c:v>0</c:v>
                </c:pt>
                <c:pt idx="1">
                  <c:v>100</c:v>
                </c:pt>
              </c:numCache>
            </c:numRef>
          </c:xVal>
          <c:yVal>
            <c:numRef>
              <c:f>'cviceni durand'!$AJ$24:$AK$24</c:f>
              <c:numCache>
                <c:formatCode>0.00</c:formatCode>
                <c:ptCount val="2"/>
                <c:pt idx="0">
                  <c:v>0</c:v>
                </c:pt>
                <c:pt idx="1">
                  <c:v>96.575943810359959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B6B5-4033-AF89-C091BF082E8B}"/>
            </c:ext>
          </c:extLst>
        </c:ser>
        <c:ser>
          <c:idx val="18"/>
          <c:order val="18"/>
          <c:tx>
            <c:v>isocon</c:v>
          </c:tx>
          <c:spPr>
            <a:ln>
              <a:noFill/>
            </a:ln>
          </c:spPr>
          <c:marker>
            <c:symbol val="none"/>
          </c:marker>
          <c:xVal>
            <c:numRef>
              <c:f>'cviceni durand'!$AH$26:$AI$26</c:f>
              <c:numCache>
                <c:formatCode>0.00</c:formatCode>
                <c:ptCount val="2"/>
                <c:pt idx="0">
                  <c:v>0</c:v>
                </c:pt>
                <c:pt idx="1">
                  <c:v>100</c:v>
                </c:pt>
              </c:numCache>
            </c:numRef>
          </c:xVal>
          <c:yVal>
            <c:numRef>
              <c:f>'cviceni durand'!$AJ$26:$AK$26</c:f>
              <c:numCache>
                <c:formatCode>0.00</c:formatCode>
                <c:ptCount val="2"/>
                <c:pt idx="0">
                  <c:v>0</c:v>
                </c:pt>
                <c:pt idx="1">
                  <c:v>102.28814556646286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B6B5-4033-AF89-C091BF082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937088"/>
        <c:axId val="204951552"/>
      </c:scatterChart>
      <c:valAx>
        <c:axId val="204937088"/>
        <c:scaling>
          <c:orientation val="minMax"/>
          <c:max val="10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/>
                </a:pPr>
                <a:r>
                  <a:rPr lang="cs-CZ" sz="1400" b="1" i="0" u="none" strike="noStrike" baseline="0"/>
                  <a:t>c</a:t>
                </a:r>
                <a:r>
                  <a:rPr lang="cs-CZ" sz="1400" b="1" i="0" u="none" strike="noStrike" baseline="-25000"/>
                  <a:t>i</a:t>
                </a:r>
                <a:r>
                  <a:rPr lang="cs-CZ" sz="1400" b="1" i="0" u="none" strike="noStrike" baseline="30000"/>
                  <a:t>0</a:t>
                </a:r>
                <a:endParaRPr lang="cs-CZ" sz="1400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04951552"/>
        <c:crosses val="autoZero"/>
        <c:crossBetween val="midCat"/>
        <c:majorUnit val="50"/>
      </c:valAx>
      <c:valAx>
        <c:axId val="20495155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400"/>
                </a:pPr>
                <a:r>
                  <a:rPr lang="cs-CZ" sz="1400" b="1" i="0" baseline="0"/>
                  <a:t>c</a:t>
                </a:r>
                <a:r>
                  <a:rPr lang="cs-CZ" sz="1400" b="1" i="0" baseline="-25000"/>
                  <a:t>i</a:t>
                </a:r>
                <a:r>
                  <a:rPr lang="cs-CZ" sz="1400" b="1" i="0" baseline="30000"/>
                  <a:t>A</a:t>
                </a:r>
                <a:r>
                  <a:rPr lang="cs-CZ" sz="1400" b="1" i="0" baseline="0"/>
                  <a:t> 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04937088"/>
        <c:crosses val="autoZero"/>
        <c:crossBetween val="midCat"/>
        <c:majorUnit val="5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'cviceni durand'!$A$4</c:f>
              <c:strCache>
                <c:ptCount val="1"/>
                <c:pt idx="0">
                  <c:v>SiO2</c:v>
                </c:pt>
              </c:strCache>
            </c:strRef>
          </c:tx>
          <c:spPr>
            <a:ln w="28575">
              <a:noFill/>
            </a:ln>
          </c:spPr>
          <c:xVal>
            <c:numRef>
              <c:f>'cviceni durand'!$B$4</c:f>
              <c:numCache>
                <c:formatCode>General</c:formatCode>
                <c:ptCount val="1"/>
                <c:pt idx="0">
                  <c:v>64.849999999999994</c:v>
                </c:pt>
              </c:numCache>
            </c:numRef>
          </c:xVal>
          <c:yVal>
            <c:numRef>
              <c:f>'cviceni durand'!$D$4</c:f>
              <c:numCache>
                <c:formatCode>General</c:formatCode>
                <c:ptCount val="1"/>
                <c:pt idx="0">
                  <c:v>65.27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5F0-403C-B5D0-7F8FB201C2F2}"/>
            </c:ext>
          </c:extLst>
        </c:ser>
        <c:ser>
          <c:idx val="1"/>
          <c:order val="1"/>
          <c:tx>
            <c:strRef>
              <c:f>'cviceni durand'!$A$5</c:f>
              <c:strCache>
                <c:ptCount val="1"/>
                <c:pt idx="0">
                  <c:v>TiO2</c:v>
                </c:pt>
              </c:strCache>
            </c:strRef>
          </c:tx>
          <c:spPr>
            <a:ln w="28575">
              <a:noFill/>
            </a:ln>
          </c:spPr>
          <c:xVal>
            <c:numRef>
              <c:f>'cviceni durand'!$B$5</c:f>
              <c:numCache>
                <c:formatCode>General</c:formatCode>
                <c:ptCount val="1"/>
                <c:pt idx="0">
                  <c:v>0.65</c:v>
                </c:pt>
              </c:numCache>
            </c:numRef>
          </c:xVal>
          <c:yVal>
            <c:numRef>
              <c:f>'cviceni durand'!$D$5</c:f>
              <c:numCache>
                <c:formatCode>General</c:formatCode>
                <c:ptCount val="1"/>
                <c:pt idx="0">
                  <c:v>0.64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5F0-403C-B5D0-7F8FB201C2F2}"/>
            </c:ext>
          </c:extLst>
        </c:ser>
        <c:ser>
          <c:idx val="2"/>
          <c:order val="2"/>
          <c:tx>
            <c:strRef>
              <c:f>'cviceni durand'!$A$6</c:f>
              <c:strCache>
                <c:ptCount val="1"/>
                <c:pt idx="0">
                  <c:v>Al2O3</c:v>
                </c:pt>
              </c:strCache>
            </c:strRef>
          </c:tx>
          <c:spPr>
            <a:ln w="28575">
              <a:noFill/>
            </a:ln>
          </c:spPr>
          <c:xVal>
            <c:numRef>
              <c:f>'cviceni durand'!$B$6</c:f>
              <c:numCache>
                <c:formatCode>General</c:formatCode>
                <c:ptCount val="1"/>
                <c:pt idx="0">
                  <c:v>16.489999999999998</c:v>
                </c:pt>
              </c:numCache>
            </c:numRef>
          </c:xVal>
          <c:yVal>
            <c:numRef>
              <c:f>'cviceni durand'!$D$6</c:f>
              <c:numCache>
                <c:formatCode>General</c:formatCode>
                <c:ptCount val="1"/>
                <c:pt idx="0">
                  <c:v>16.45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5F0-403C-B5D0-7F8FB201C2F2}"/>
            </c:ext>
          </c:extLst>
        </c:ser>
        <c:ser>
          <c:idx val="3"/>
          <c:order val="3"/>
          <c:tx>
            <c:strRef>
              <c:f>'cviceni durand'!$A$7</c:f>
              <c:strCache>
                <c:ptCount val="1"/>
                <c:pt idx="0">
                  <c:v>Fe2O3</c:v>
                </c:pt>
              </c:strCache>
            </c:strRef>
          </c:tx>
          <c:spPr>
            <a:ln w="28575">
              <a:noFill/>
            </a:ln>
          </c:spPr>
          <c:xVal>
            <c:numRef>
              <c:f>'cviceni durand'!$B$7</c:f>
              <c:numCache>
                <c:formatCode>General</c:formatCode>
                <c:ptCount val="1"/>
                <c:pt idx="0">
                  <c:v>4.17</c:v>
                </c:pt>
              </c:numCache>
            </c:numRef>
          </c:xVal>
          <c:yVal>
            <c:numRef>
              <c:f>'cviceni durand'!$D$7</c:f>
              <c:numCache>
                <c:formatCode>General</c:formatCode>
                <c:ptCount val="1"/>
                <c:pt idx="0">
                  <c:v>3.96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5F0-403C-B5D0-7F8FB201C2F2}"/>
            </c:ext>
          </c:extLst>
        </c:ser>
        <c:ser>
          <c:idx val="4"/>
          <c:order val="4"/>
          <c:tx>
            <c:strRef>
              <c:f>'cviceni durand'!$A$8</c:f>
              <c:strCache>
                <c:ptCount val="1"/>
                <c:pt idx="0">
                  <c:v>MnO</c:v>
                </c:pt>
              </c:strCache>
            </c:strRef>
          </c:tx>
          <c:spPr>
            <a:ln w="28575">
              <a:noFill/>
            </a:ln>
          </c:spPr>
          <c:xVal>
            <c:numRef>
              <c:f>'cviceni durand'!$B$8</c:f>
              <c:numCache>
                <c:formatCode>General</c:formatCode>
                <c:ptCount val="1"/>
                <c:pt idx="0">
                  <c:v>0.09</c:v>
                </c:pt>
              </c:numCache>
            </c:numRef>
          </c:xVal>
          <c:yVal>
            <c:numRef>
              <c:f>'cviceni durand'!$D$8</c:f>
              <c:numCache>
                <c:formatCode>General</c:formatCode>
                <c:ptCount val="1"/>
                <c:pt idx="0">
                  <c:v>7.0000000000000007E-2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5F0-403C-B5D0-7F8FB201C2F2}"/>
            </c:ext>
          </c:extLst>
        </c:ser>
        <c:ser>
          <c:idx val="5"/>
          <c:order val="5"/>
          <c:tx>
            <c:strRef>
              <c:f>'cviceni durand'!$A$9</c:f>
              <c:strCache>
                <c:ptCount val="1"/>
                <c:pt idx="0">
                  <c:v>MgO</c:v>
                </c:pt>
              </c:strCache>
            </c:strRef>
          </c:tx>
          <c:spPr>
            <a:ln w="28575">
              <a:noFill/>
            </a:ln>
          </c:spPr>
          <c:xVal>
            <c:numRef>
              <c:f>'cviceni durand'!$B$9</c:f>
              <c:numCache>
                <c:formatCode>General</c:formatCode>
                <c:ptCount val="1"/>
                <c:pt idx="0">
                  <c:v>1.1299999999999999</c:v>
                </c:pt>
              </c:numCache>
            </c:numRef>
          </c:xVal>
          <c:yVal>
            <c:numRef>
              <c:f>'cviceni durand'!$D$9</c:f>
              <c:numCache>
                <c:formatCode>General</c:formatCode>
                <c:ptCount val="1"/>
                <c:pt idx="0">
                  <c:v>2.56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5F0-403C-B5D0-7F8FB201C2F2}"/>
            </c:ext>
          </c:extLst>
        </c:ser>
        <c:ser>
          <c:idx val="6"/>
          <c:order val="6"/>
          <c:tx>
            <c:strRef>
              <c:f>'cviceni durand'!$A$10</c:f>
              <c:strCache>
                <c:ptCount val="1"/>
                <c:pt idx="0">
                  <c:v>CaO</c:v>
                </c:pt>
              </c:strCache>
            </c:strRef>
          </c:tx>
          <c:spPr>
            <a:ln w="28575">
              <a:noFill/>
            </a:ln>
          </c:spPr>
          <c:xVal>
            <c:numRef>
              <c:f>'cviceni durand'!$B$10</c:f>
              <c:numCache>
                <c:formatCode>General</c:formatCode>
                <c:ptCount val="1"/>
                <c:pt idx="0">
                  <c:v>2.98</c:v>
                </c:pt>
              </c:numCache>
            </c:numRef>
          </c:xVal>
          <c:yVal>
            <c:numRef>
              <c:f>'cviceni durand'!$D$10</c:f>
              <c:numCache>
                <c:formatCode>General</c:formatCode>
                <c:ptCount val="1"/>
                <c:pt idx="0">
                  <c:v>0.84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5F0-403C-B5D0-7F8FB201C2F2}"/>
            </c:ext>
          </c:extLst>
        </c:ser>
        <c:ser>
          <c:idx val="7"/>
          <c:order val="7"/>
          <c:tx>
            <c:strRef>
              <c:f>'cviceni durand'!$A$11</c:f>
              <c:strCache>
                <c:ptCount val="1"/>
                <c:pt idx="0">
                  <c:v>Na2O</c:v>
                </c:pt>
              </c:strCache>
            </c:strRef>
          </c:tx>
          <c:spPr>
            <a:ln w="28575">
              <a:noFill/>
            </a:ln>
          </c:spPr>
          <c:xVal>
            <c:numRef>
              <c:f>'cviceni durand'!$B$11</c:f>
              <c:numCache>
                <c:formatCode>General</c:formatCode>
                <c:ptCount val="1"/>
                <c:pt idx="0">
                  <c:v>5.12</c:v>
                </c:pt>
              </c:numCache>
            </c:numRef>
          </c:xVal>
          <c:yVal>
            <c:numRef>
              <c:f>'cviceni durand'!$D$11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5F0-403C-B5D0-7F8FB201C2F2}"/>
            </c:ext>
          </c:extLst>
        </c:ser>
        <c:ser>
          <c:idx val="8"/>
          <c:order val="8"/>
          <c:tx>
            <c:strRef>
              <c:f>'cviceni durand'!$A$12</c:f>
              <c:strCache>
                <c:ptCount val="1"/>
                <c:pt idx="0">
                  <c:v>K2O</c:v>
                </c:pt>
              </c:strCache>
            </c:strRef>
          </c:tx>
          <c:spPr>
            <a:ln w="28575">
              <a:noFill/>
            </a:ln>
          </c:spPr>
          <c:xVal>
            <c:numRef>
              <c:f>'cviceni durand'!$B$12</c:f>
              <c:numCache>
                <c:formatCode>General</c:formatCode>
                <c:ptCount val="1"/>
                <c:pt idx="0">
                  <c:v>3.19</c:v>
                </c:pt>
              </c:numCache>
            </c:numRef>
          </c:xVal>
          <c:yVal>
            <c:numRef>
              <c:f>'cviceni durand'!$D$12</c:f>
              <c:numCache>
                <c:formatCode>General</c:formatCode>
                <c:ptCount val="1"/>
                <c:pt idx="0">
                  <c:v>4.12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5F0-403C-B5D0-7F8FB201C2F2}"/>
            </c:ext>
          </c:extLst>
        </c:ser>
        <c:ser>
          <c:idx val="9"/>
          <c:order val="9"/>
          <c:tx>
            <c:strRef>
              <c:f>'cviceni durand'!$A$13</c:f>
              <c:strCache>
                <c:ptCount val="1"/>
                <c:pt idx="0">
                  <c:v>P2O5</c:v>
                </c:pt>
              </c:strCache>
            </c:strRef>
          </c:tx>
          <c:spPr>
            <a:ln w="28575">
              <a:noFill/>
            </a:ln>
          </c:spPr>
          <c:xVal>
            <c:numRef>
              <c:f>'cviceni durand'!$B$13</c:f>
              <c:numCache>
                <c:formatCode>General</c:formatCode>
                <c:ptCount val="1"/>
                <c:pt idx="0">
                  <c:v>0.15</c:v>
                </c:pt>
              </c:numCache>
            </c:numRef>
          </c:xVal>
          <c:yVal>
            <c:numRef>
              <c:f>'cviceni durand'!$D$13</c:f>
              <c:numCache>
                <c:formatCode>General</c:formatCode>
                <c:ptCount val="1"/>
                <c:pt idx="0">
                  <c:v>0.16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5F0-403C-B5D0-7F8FB201C2F2}"/>
            </c:ext>
          </c:extLst>
        </c:ser>
        <c:ser>
          <c:idx val="10"/>
          <c:order val="10"/>
          <c:tx>
            <c:strRef>
              <c:f>'cviceni durand'!$A$14</c:f>
              <c:strCache>
                <c:ptCount val="1"/>
                <c:pt idx="0">
                  <c:v>H2O</c:v>
                </c:pt>
              </c:strCache>
            </c:strRef>
          </c:tx>
          <c:spPr>
            <a:ln w="28575">
              <a:noFill/>
            </a:ln>
          </c:spPr>
          <c:xVal>
            <c:numRef>
              <c:f>'cviceni durand'!$B$14</c:f>
              <c:numCache>
                <c:formatCode>General</c:formatCode>
                <c:ptCount val="1"/>
                <c:pt idx="0">
                  <c:v>0.8</c:v>
                </c:pt>
              </c:numCache>
            </c:numRef>
          </c:xVal>
          <c:yVal>
            <c:numRef>
              <c:f>'cviceni durand'!$D$14</c:f>
              <c:numCache>
                <c:formatCode>General</c:formatCode>
                <c:ptCount val="1"/>
                <c:pt idx="0">
                  <c:v>1.53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15F0-403C-B5D0-7F8FB201C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385728"/>
        <c:axId val="205388032"/>
      </c:scatterChart>
      <c:scatterChart>
        <c:scatterStyle val="lineMarker"/>
        <c:varyColors val="0"/>
        <c:ser>
          <c:idx val="11"/>
          <c:order val="11"/>
          <c:tx>
            <c:strRef>
              <c:f>'cviceni durand'!$A$18</c:f>
              <c:strCache>
                <c:ptCount val="1"/>
                <c:pt idx="0">
                  <c:v>Nb</c:v>
                </c:pt>
              </c:strCache>
            </c:strRef>
          </c:tx>
          <c:spPr>
            <a:ln w="28575">
              <a:noFill/>
            </a:ln>
          </c:spPr>
          <c:marker>
            <c:spPr>
              <a:ln>
                <a:solidFill>
                  <a:sysClr val="windowText" lastClr="000000"/>
                </a:solidFill>
              </a:ln>
            </c:spPr>
          </c:marker>
          <c:xVal>
            <c:numRef>
              <c:f>'cviceni durand'!$B$18</c:f>
              <c:numCache>
                <c:formatCode>General</c:formatCode>
                <c:ptCount val="1"/>
                <c:pt idx="0">
                  <c:v>24</c:v>
                </c:pt>
              </c:numCache>
            </c:numRef>
          </c:xVal>
          <c:yVal>
            <c:numRef>
              <c:f>'cviceni durand'!$D$18</c:f>
              <c:numCache>
                <c:formatCode>General</c:formatCode>
                <c:ptCount val="1"/>
                <c:pt idx="0">
                  <c:v>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15F0-403C-B5D0-7F8FB201C2F2}"/>
            </c:ext>
          </c:extLst>
        </c:ser>
        <c:ser>
          <c:idx val="12"/>
          <c:order val="12"/>
          <c:tx>
            <c:strRef>
              <c:f>'cviceni durand'!$A$19</c:f>
              <c:strCache>
                <c:ptCount val="1"/>
                <c:pt idx="0">
                  <c:v>Zr</c:v>
                </c:pt>
              </c:strCache>
            </c:strRef>
          </c:tx>
          <c:spPr>
            <a:ln w="28575">
              <a:noFill/>
            </a:ln>
          </c:spPr>
          <c:marker>
            <c:spPr>
              <a:ln>
                <a:solidFill>
                  <a:sysClr val="windowText" lastClr="000000"/>
                </a:solidFill>
              </a:ln>
            </c:spPr>
          </c:marker>
          <c:xVal>
            <c:numRef>
              <c:f>'cviceni durand'!$B$19</c:f>
              <c:numCache>
                <c:formatCode>General</c:formatCode>
                <c:ptCount val="1"/>
                <c:pt idx="0">
                  <c:v>309</c:v>
                </c:pt>
              </c:numCache>
            </c:numRef>
          </c:xVal>
          <c:yVal>
            <c:numRef>
              <c:f>'cviceni durand'!$D$19</c:f>
              <c:numCache>
                <c:formatCode>General</c:formatCode>
                <c:ptCount val="1"/>
                <c:pt idx="0">
                  <c:v>343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15F0-403C-B5D0-7F8FB201C2F2}"/>
            </c:ext>
          </c:extLst>
        </c:ser>
        <c:ser>
          <c:idx val="13"/>
          <c:order val="13"/>
          <c:tx>
            <c:strRef>
              <c:f>'cviceni durand'!$A$20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pPr>
              <a:ln>
                <a:solidFill>
                  <a:sysClr val="windowText" lastClr="000000"/>
                </a:solidFill>
              </a:ln>
            </c:spPr>
          </c:marker>
          <c:xVal>
            <c:numRef>
              <c:f>'cviceni durand'!$B$20</c:f>
              <c:numCache>
                <c:formatCode>General</c:formatCode>
                <c:ptCount val="1"/>
                <c:pt idx="0">
                  <c:v>43</c:v>
                </c:pt>
              </c:numCache>
            </c:numRef>
          </c:xVal>
          <c:yVal>
            <c:numRef>
              <c:f>'cviceni durand'!$D$20</c:f>
              <c:numCache>
                <c:formatCode>General</c:formatCode>
                <c:ptCount val="1"/>
                <c:pt idx="0">
                  <c:v>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15F0-403C-B5D0-7F8FB201C2F2}"/>
            </c:ext>
          </c:extLst>
        </c:ser>
        <c:ser>
          <c:idx val="14"/>
          <c:order val="14"/>
          <c:tx>
            <c:strRef>
              <c:f>'cviceni durand'!$A$21</c:f>
              <c:strCache>
                <c:ptCount val="1"/>
                <c:pt idx="0">
                  <c:v>Sr</c:v>
                </c:pt>
              </c:strCache>
            </c:strRef>
          </c:tx>
          <c:spPr>
            <a:ln w="28575">
              <a:noFill/>
            </a:ln>
          </c:spPr>
          <c:marker>
            <c:spPr>
              <a:ln>
                <a:solidFill>
                  <a:sysClr val="windowText" lastClr="000000"/>
                </a:solidFill>
              </a:ln>
            </c:spPr>
          </c:marker>
          <c:xVal>
            <c:numRef>
              <c:f>'cviceni durand'!$B$21</c:f>
              <c:numCache>
                <c:formatCode>General</c:formatCode>
                <c:ptCount val="1"/>
                <c:pt idx="0">
                  <c:v>319</c:v>
                </c:pt>
              </c:numCache>
            </c:numRef>
          </c:xVal>
          <c:yVal>
            <c:numRef>
              <c:f>'cviceni durand'!$D$21</c:f>
              <c:numCache>
                <c:formatCode>General</c:formatCode>
                <c:ptCount val="1"/>
                <c:pt idx="0">
                  <c:v>136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15F0-403C-B5D0-7F8FB201C2F2}"/>
            </c:ext>
          </c:extLst>
        </c:ser>
        <c:ser>
          <c:idx val="15"/>
          <c:order val="15"/>
          <c:tx>
            <c:strRef>
              <c:f>'cviceni durand'!$A$22</c:f>
              <c:strCache>
                <c:ptCount val="1"/>
                <c:pt idx="0">
                  <c:v>Rb</c:v>
                </c:pt>
              </c:strCache>
            </c:strRef>
          </c:tx>
          <c:spPr>
            <a:ln w="28575">
              <a:noFill/>
            </a:ln>
          </c:spPr>
          <c:marker>
            <c:spPr>
              <a:ln>
                <a:solidFill>
                  <a:sysClr val="windowText" lastClr="000000"/>
                </a:solidFill>
              </a:ln>
            </c:spPr>
          </c:marker>
          <c:xVal>
            <c:numRef>
              <c:f>'cviceni durand'!$B$22</c:f>
              <c:numCache>
                <c:formatCode>General</c:formatCode>
                <c:ptCount val="1"/>
                <c:pt idx="0">
                  <c:v>139</c:v>
                </c:pt>
              </c:numCache>
            </c:numRef>
          </c:xVal>
          <c:yVal>
            <c:numRef>
              <c:f>'cviceni durand'!$D$22</c:f>
              <c:numCache>
                <c:formatCode>General</c:formatCode>
                <c:ptCount val="1"/>
                <c:pt idx="0">
                  <c:v>185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15F0-403C-B5D0-7F8FB201C2F2}"/>
            </c:ext>
          </c:extLst>
        </c:ser>
        <c:ser>
          <c:idx val="16"/>
          <c:order val="16"/>
          <c:tx>
            <c:strRef>
              <c:f>'cviceni durand'!$A$23</c:f>
              <c:strCache>
                <c:ptCount val="1"/>
                <c:pt idx="0">
                  <c:v>V</c:v>
                </c:pt>
              </c:strCache>
            </c:strRef>
          </c:tx>
          <c:spPr>
            <a:ln w="28575">
              <a:noFill/>
            </a:ln>
          </c:spPr>
          <c:marker>
            <c:spPr>
              <a:ln>
                <a:solidFill>
                  <a:sysClr val="windowText" lastClr="000000"/>
                </a:solidFill>
              </a:ln>
            </c:spPr>
          </c:marker>
          <c:xVal>
            <c:numRef>
              <c:f>'cviceni durand'!$B$23</c:f>
              <c:numCache>
                <c:formatCode>General</c:formatCode>
                <c:ptCount val="1"/>
                <c:pt idx="0">
                  <c:v>47</c:v>
                </c:pt>
              </c:numCache>
            </c:numRef>
          </c:xVal>
          <c:yVal>
            <c:numRef>
              <c:f>'cviceni durand'!$D$23</c:f>
              <c:numCache>
                <c:formatCode>General</c:formatCode>
                <c:ptCount val="1"/>
                <c:pt idx="0">
                  <c:v>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15F0-403C-B5D0-7F8FB201C2F2}"/>
            </c:ext>
          </c:extLst>
        </c:ser>
        <c:ser>
          <c:idx val="17"/>
          <c:order val="17"/>
          <c:tx>
            <c:strRef>
              <c:f>'cviceni durand'!$A$24</c:f>
              <c:strCache>
                <c:ptCount val="1"/>
                <c:pt idx="0">
                  <c:v>Ba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7"/>
            <c:spPr>
              <a:ln>
                <a:solidFill>
                  <a:schemeClr val="tx1"/>
                </a:solidFill>
              </a:ln>
            </c:spPr>
          </c:marker>
          <c:xVal>
            <c:numRef>
              <c:f>'cviceni durand'!$B$24</c:f>
              <c:numCache>
                <c:formatCode>General</c:formatCode>
                <c:ptCount val="1"/>
                <c:pt idx="0">
                  <c:v>1139</c:v>
                </c:pt>
              </c:numCache>
            </c:numRef>
          </c:xVal>
          <c:yVal>
            <c:numRef>
              <c:f>'cviceni durand'!$D$24</c:f>
              <c:numCache>
                <c:formatCode>General</c:formatCode>
                <c:ptCount val="1"/>
                <c:pt idx="0">
                  <c:v>1100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15F0-403C-B5D0-7F8FB201C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072640"/>
        <c:axId val="205070720"/>
      </c:scatterChart>
      <c:valAx>
        <c:axId val="205385728"/>
        <c:scaling>
          <c:orientation val="minMax"/>
          <c:max val="10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/>
                </a:pPr>
                <a:r>
                  <a:rPr lang="cs-CZ" sz="1400" b="1" i="0" u="none" strike="noStrike" baseline="0"/>
                  <a:t>c</a:t>
                </a:r>
                <a:r>
                  <a:rPr lang="cs-CZ" sz="1400" b="1" i="0" u="none" strike="noStrike" baseline="-25000"/>
                  <a:t>i</a:t>
                </a:r>
                <a:r>
                  <a:rPr lang="cs-CZ" sz="1400" b="1" i="0" u="none" strike="noStrike" baseline="30000"/>
                  <a:t>0</a:t>
                </a:r>
                <a:r>
                  <a:rPr lang="cs-CZ" sz="1400" b="1" i="0" u="none" strike="noStrike" baseline="0"/>
                  <a:t> </a:t>
                </a:r>
                <a:endParaRPr lang="cs-CZ" sz="1400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05388032"/>
        <c:crosses val="autoZero"/>
        <c:crossBetween val="midCat"/>
        <c:majorUnit val="50"/>
      </c:valAx>
      <c:valAx>
        <c:axId val="20538803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400"/>
                </a:pPr>
                <a:r>
                  <a:rPr lang="cs-CZ" sz="1400" b="1" i="0" u="none" strike="noStrike" baseline="0"/>
                  <a:t>c</a:t>
                </a:r>
                <a:r>
                  <a:rPr lang="cs-CZ" sz="1400" b="1" i="0" u="none" strike="noStrike" baseline="-25000"/>
                  <a:t>i</a:t>
                </a:r>
                <a:r>
                  <a:rPr lang="cs-CZ" sz="1400" b="1" i="0" u="none" strike="noStrike" baseline="30000"/>
                  <a:t>A</a:t>
                </a:r>
                <a:r>
                  <a:rPr lang="cs-CZ" sz="1400" b="1" i="0" u="none" strike="noStrike" baseline="0"/>
                  <a:t> </a:t>
                </a:r>
                <a:endParaRPr lang="cs-CZ" sz="1400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05385728"/>
        <c:crosses val="autoZero"/>
        <c:crossBetween val="midCat"/>
        <c:majorUnit val="50"/>
      </c:valAx>
      <c:valAx>
        <c:axId val="205070720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1400"/>
                </a:pPr>
                <a:r>
                  <a:rPr lang="cs-CZ" sz="1400" b="1" i="0" u="none" strike="noStrike" baseline="0"/>
                  <a:t>c</a:t>
                </a:r>
                <a:r>
                  <a:rPr lang="cs-CZ" sz="1400" b="1" i="0" u="none" strike="noStrike" baseline="-25000"/>
                  <a:t>i</a:t>
                </a:r>
                <a:r>
                  <a:rPr lang="cs-CZ" sz="1400" b="1" i="0" u="none" strike="noStrike" baseline="30000"/>
                  <a:t>A </a:t>
                </a:r>
                <a:r>
                  <a:rPr lang="cs-CZ" sz="1400" b="1" i="0" u="none" strike="noStrike" baseline="0"/>
                  <a:t> (ppm)</a:t>
                </a:r>
                <a:endParaRPr lang="cs-CZ" sz="140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05072640"/>
        <c:crosses val="max"/>
        <c:crossBetween val="midCat"/>
      </c:valAx>
      <c:valAx>
        <c:axId val="205072640"/>
        <c:scaling>
          <c:orientation val="minMax"/>
        </c:scaling>
        <c:delete val="0"/>
        <c:axPos val="t"/>
        <c:title>
          <c:tx>
            <c:rich>
              <a:bodyPr/>
              <a:lstStyle/>
              <a:p>
                <a:pPr>
                  <a:defRPr sz="1400"/>
                </a:pPr>
                <a:r>
                  <a:rPr lang="cs-CZ" sz="1400" b="1" i="0" baseline="0"/>
                  <a:t>c</a:t>
                </a:r>
                <a:r>
                  <a:rPr lang="cs-CZ" sz="1400" b="1" i="0" baseline="-25000"/>
                  <a:t>i</a:t>
                </a:r>
                <a:r>
                  <a:rPr lang="cs-CZ" sz="1400" b="1" i="0" baseline="30000"/>
                  <a:t>0</a:t>
                </a:r>
                <a:r>
                  <a:rPr lang="cs-CZ" sz="1400" b="1" i="0" baseline="0"/>
                  <a:t>  (ppm)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05070720"/>
        <c:crosses val="max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51" r="0.70000000000000051" t="0.78740157499999996" header="0.30000000000000027" footer="0.30000000000000027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Gains and losses (g/100 g)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'cviceni durand'!$A$4:$A$14</c:f>
              <c:strCache>
                <c:ptCount val="11"/>
                <c:pt idx="0">
                  <c:v>SiO2</c:v>
                </c:pt>
                <c:pt idx="1">
                  <c:v>TiO2</c:v>
                </c:pt>
                <c:pt idx="2">
                  <c:v>Al2O3</c:v>
                </c:pt>
                <c:pt idx="3">
                  <c:v>Fe2O3</c:v>
                </c:pt>
                <c:pt idx="4">
                  <c:v>MnO</c:v>
                </c:pt>
                <c:pt idx="5">
                  <c:v>MgO</c:v>
                </c:pt>
                <c:pt idx="6">
                  <c:v>CaO</c:v>
                </c:pt>
                <c:pt idx="7">
                  <c:v>Na2O</c:v>
                </c:pt>
                <c:pt idx="8">
                  <c:v>K2O</c:v>
                </c:pt>
                <c:pt idx="9">
                  <c:v>P2O5</c:v>
                </c:pt>
                <c:pt idx="10">
                  <c:v>H2O</c:v>
                </c:pt>
              </c:strCache>
            </c:strRef>
          </c:cat>
          <c:val>
            <c:numRef>
              <c:f>'cviceni durand'!$L$4:$L$14</c:f>
              <c:numCache>
                <c:formatCode>0.00</c:formatCode>
                <c:ptCount val="11"/>
                <c:pt idx="0">
                  <c:v>-1.0400642165908707</c:v>
                </c:pt>
                <c:pt idx="1">
                  <c:v>-2.4316548163293428E-2</c:v>
                </c:pt>
                <c:pt idx="2">
                  <c:v>-0.40798002700964986</c:v>
                </c:pt>
                <c:pt idx="3">
                  <c:v>-0.29858364176037799</c:v>
                </c:pt>
                <c:pt idx="4">
                  <c:v>-2.1565872455360208E-2</c:v>
                </c:pt>
                <c:pt idx="5">
                  <c:v>1.3727338073468265</c:v>
                </c:pt>
                <c:pt idx="6">
                  <c:v>-2.1587904694643227</c:v>
                </c:pt>
                <c:pt idx="7">
                  <c:v>-1.209478426020584</c:v>
                </c:pt>
                <c:pt idx="8">
                  <c:v>0.83783722119879878</c:v>
                </c:pt>
                <c:pt idx="9">
                  <c:v>6.4208629591766542E-3</c:v>
                </c:pt>
                <c:pt idx="10">
                  <c:v>0.69577450204712665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3B-468F-B709-672DE490A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5105408"/>
        <c:axId val="205119488"/>
      </c:barChart>
      <c:catAx>
        <c:axId val="2051054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05119488"/>
        <c:crosses val="autoZero"/>
        <c:auto val="1"/>
        <c:lblAlgn val="ctr"/>
        <c:lblOffset val="100"/>
        <c:noMultiLvlLbl val="0"/>
      </c:catAx>
      <c:valAx>
        <c:axId val="2051194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051054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70000000000000007" r="0.70000000000000007" t="0.78740157499999996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800" b="1" i="0" baseline="0"/>
              <a:t>Gains and losses (ppm/100 g)</a:t>
            </a:r>
            <a:endParaRPr lang="cs-CZ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'cviceni durand'!$A$18:$A$24</c:f>
              <c:strCache>
                <c:ptCount val="7"/>
                <c:pt idx="0">
                  <c:v>Nb</c:v>
                </c:pt>
                <c:pt idx="1">
                  <c:v>Zr</c:v>
                </c:pt>
                <c:pt idx="2">
                  <c:v>Y</c:v>
                </c:pt>
                <c:pt idx="3">
                  <c:v>Sr</c:v>
                </c:pt>
                <c:pt idx="4">
                  <c:v>Rb</c:v>
                </c:pt>
                <c:pt idx="5">
                  <c:v>V</c:v>
                </c:pt>
                <c:pt idx="6">
                  <c:v>Ba</c:v>
                </c:pt>
              </c:strCache>
            </c:strRef>
          </c:cat>
          <c:val>
            <c:numRef>
              <c:f>'cviceni durand'!$L$18:$L$24</c:f>
              <c:numCache>
                <c:formatCode>0</c:formatCode>
                <c:ptCount val="7"/>
                <c:pt idx="0">
                  <c:v>0.4407598373713526</c:v>
                </c:pt>
                <c:pt idx="1">
                  <c:v>26.327224968734924</c:v>
                </c:pt>
                <c:pt idx="2">
                  <c:v>-0.96189307972127835</c:v>
                </c:pt>
                <c:pt idx="3">
                  <c:v>-186.04226648469984</c:v>
                </c:pt>
                <c:pt idx="4">
                  <c:v>41.861622796548005</c:v>
                </c:pt>
                <c:pt idx="5">
                  <c:v>3.8367804617324097</c:v>
                </c:pt>
                <c:pt idx="6">
                  <c:v>-63.606567155660514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3D-4C15-83C2-2455C7CD8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5134080"/>
        <c:axId val="205144064"/>
      </c:barChart>
      <c:catAx>
        <c:axId val="2051340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05144064"/>
        <c:crosses val="autoZero"/>
        <c:auto val="1"/>
        <c:lblAlgn val="ctr"/>
        <c:lblOffset val="100"/>
        <c:noMultiLvlLbl val="0"/>
      </c:catAx>
      <c:valAx>
        <c:axId val="20514406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051340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70000000000000029" r="0.70000000000000029" t="0.78740157499999996" header="0.30000000000000016" footer="0.30000000000000016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Relative gains and losses (%)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v>Al2O3</c:v>
          </c:tx>
          <c:invertIfNegative val="0"/>
          <c:cat>
            <c:strRef>
              <c:f>'cviceni durand'!$A$4:$A$14</c:f>
              <c:strCache>
                <c:ptCount val="11"/>
                <c:pt idx="0">
                  <c:v>SiO2</c:v>
                </c:pt>
                <c:pt idx="1">
                  <c:v>TiO2</c:v>
                </c:pt>
                <c:pt idx="2">
                  <c:v>Al2O3</c:v>
                </c:pt>
                <c:pt idx="3">
                  <c:v>Fe2O3</c:v>
                </c:pt>
                <c:pt idx="4">
                  <c:v>MnO</c:v>
                </c:pt>
                <c:pt idx="5">
                  <c:v>MgO</c:v>
                </c:pt>
                <c:pt idx="6">
                  <c:v>CaO</c:v>
                </c:pt>
                <c:pt idx="7">
                  <c:v>Na2O</c:v>
                </c:pt>
                <c:pt idx="8">
                  <c:v>K2O</c:v>
                </c:pt>
                <c:pt idx="9">
                  <c:v>P2O5</c:v>
                </c:pt>
                <c:pt idx="10">
                  <c:v>H2O</c:v>
                </c:pt>
              </c:strCache>
            </c:strRef>
          </c:cat>
          <c:val>
            <c:numRef>
              <c:f>'cviceni durand'!$O$4:$O$14</c:f>
              <c:numCache>
                <c:formatCode>0.0%</c:formatCode>
                <c:ptCount val="11"/>
                <c:pt idx="0">
                  <c:v>8.9238434263779823E-3</c:v>
                </c:pt>
                <c:pt idx="1">
                  <c:v>-1.2990413841477741E-2</c:v>
                </c:pt>
                <c:pt idx="2">
                  <c:v>0</c:v>
                </c:pt>
                <c:pt idx="3">
                  <c:v>-4.8050556515274088E-2</c:v>
                </c:pt>
                <c:pt idx="4">
                  <c:v>-0.22033096926713946</c:v>
                </c:pt>
                <c:pt idx="5">
                  <c:v>1.2709955079753612</c:v>
                </c:pt>
                <c:pt idx="6">
                  <c:v>-0.71743538483507074</c:v>
                </c:pt>
                <c:pt idx="7">
                  <c:v>-0.21685030395136776</c:v>
                </c:pt>
                <c:pt idx="8">
                  <c:v>0.29467656334861025</c:v>
                </c:pt>
                <c:pt idx="9">
                  <c:v>6.9260385005065858E-2</c:v>
                </c:pt>
                <c:pt idx="10">
                  <c:v>0.91715045592705158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39-4974-954F-AE2112A0E1EE}"/>
            </c:ext>
          </c:extLst>
        </c:ser>
        <c:ser>
          <c:idx val="2"/>
          <c:order val="1"/>
          <c:tx>
            <c:v>Fe2O3</c:v>
          </c:tx>
          <c:invertIfNegative val="0"/>
          <c:cat>
            <c:strRef>
              <c:f>'cviceni durand'!$A$4:$A$14</c:f>
              <c:strCache>
                <c:ptCount val="11"/>
                <c:pt idx="0">
                  <c:v>SiO2</c:v>
                </c:pt>
                <c:pt idx="1">
                  <c:v>TiO2</c:v>
                </c:pt>
                <c:pt idx="2">
                  <c:v>Al2O3</c:v>
                </c:pt>
                <c:pt idx="3">
                  <c:v>Fe2O3</c:v>
                </c:pt>
                <c:pt idx="4">
                  <c:v>MnO</c:v>
                </c:pt>
                <c:pt idx="5">
                  <c:v>MgO</c:v>
                </c:pt>
                <c:pt idx="6">
                  <c:v>CaO</c:v>
                </c:pt>
                <c:pt idx="7">
                  <c:v>Na2O</c:v>
                </c:pt>
                <c:pt idx="8">
                  <c:v>K2O</c:v>
                </c:pt>
                <c:pt idx="9">
                  <c:v>P2O5</c:v>
                </c:pt>
                <c:pt idx="10">
                  <c:v>H2O</c:v>
                </c:pt>
              </c:strCache>
            </c:strRef>
          </c:cat>
          <c:val>
            <c:numRef>
              <c:f>'cviceni durand'!$P$4:$P$14</c:f>
              <c:numCache>
                <c:formatCode>0.0%</c:formatCode>
                <c:ptCount val="11"/>
                <c:pt idx="0">
                  <c:v>5.9850237143992097E-2</c:v>
                </c:pt>
                <c:pt idx="1">
                  <c:v>3.6829836829836808E-2</c:v>
                </c:pt>
                <c:pt idx="2">
                  <c:v>5.0475954205487242E-2</c:v>
                </c:pt>
                <c:pt idx="3">
                  <c:v>0</c:v>
                </c:pt>
                <c:pt idx="4">
                  <c:v>-0.1809764309764309</c:v>
                </c:pt>
                <c:pt idx="5">
                  <c:v>1.3856261732367929</c:v>
                </c:pt>
                <c:pt idx="6">
                  <c:v>-0.7031726662599147</c:v>
                </c:pt>
                <c:pt idx="7">
                  <c:v>-0.1773200757575758</c:v>
                </c:pt>
                <c:pt idx="8">
                  <c:v>0.3600265982711125</c:v>
                </c:pt>
                <c:pt idx="9">
                  <c:v>0.12323232323232329</c:v>
                </c:pt>
                <c:pt idx="10">
                  <c:v>1.0139204545454543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39-4974-954F-AE2112A0E1EE}"/>
            </c:ext>
          </c:extLst>
        </c:ser>
        <c:ser>
          <c:idx val="3"/>
          <c:order val="2"/>
          <c:tx>
            <c:v>Zr</c:v>
          </c:tx>
          <c:invertIfNegative val="0"/>
          <c:cat>
            <c:strRef>
              <c:f>'cviceni durand'!$A$4:$A$14</c:f>
              <c:strCache>
                <c:ptCount val="11"/>
                <c:pt idx="0">
                  <c:v>SiO2</c:v>
                </c:pt>
                <c:pt idx="1">
                  <c:v>TiO2</c:v>
                </c:pt>
                <c:pt idx="2">
                  <c:v>Al2O3</c:v>
                </c:pt>
                <c:pt idx="3">
                  <c:v>Fe2O3</c:v>
                </c:pt>
                <c:pt idx="4">
                  <c:v>MnO</c:v>
                </c:pt>
                <c:pt idx="5">
                  <c:v>MgO</c:v>
                </c:pt>
                <c:pt idx="6">
                  <c:v>CaO</c:v>
                </c:pt>
                <c:pt idx="7">
                  <c:v>Na2O</c:v>
                </c:pt>
                <c:pt idx="8">
                  <c:v>K2O</c:v>
                </c:pt>
                <c:pt idx="9">
                  <c:v>P2O5</c:v>
                </c:pt>
                <c:pt idx="10">
                  <c:v>H2O</c:v>
                </c:pt>
              </c:strCache>
            </c:strRef>
          </c:cat>
          <c:val>
            <c:numRef>
              <c:f>'cviceni durand'!$Q$4:$Q$14</c:f>
              <c:numCache>
                <c:formatCode>0.0%</c:formatCode>
                <c:ptCount val="11"/>
                <c:pt idx="0">
                  <c:v>-9.3290864093186515E-2</c:v>
                </c:pt>
                <c:pt idx="1">
                  <c:v>-0.11298497420946411</c:v>
                </c:pt>
                <c:pt idx="2">
                  <c:v>-0.10131062734372094</c:v>
                </c:pt>
                <c:pt idx="3">
                  <c:v>-0.14449315183421779</c:v>
                </c:pt>
                <c:pt idx="4">
                  <c:v>-0.29931972789115635</c:v>
                </c:pt>
                <c:pt idx="5">
                  <c:v>1.0409195283676049</c:v>
                </c:pt>
                <c:pt idx="6">
                  <c:v>-0.74606218326256668</c:v>
                </c:pt>
                <c:pt idx="7">
                  <c:v>-0.29619169096209913</c:v>
                </c:pt>
                <c:pt idx="8">
                  <c:v>0.16351206850854982</c:v>
                </c:pt>
                <c:pt idx="9">
                  <c:v>-3.9067055393586056E-2</c:v>
                </c:pt>
                <c:pt idx="10">
                  <c:v>0.72292274052478123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39-4974-954F-AE2112A0E1EE}"/>
            </c:ext>
          </c:extLst>
        </c:ser>
        <c:ser>
          <c:idx val="0"/>
          <c:order val="3"/>
          <c:tx>
            <c:v>10 components</c:v>
          </c:tx>
          <c:invertIfNegative val="0"/>
          <c:cat>
            <c:strRef>
              <c:f>'cviceni durand'!$A$4:$A$14</c:f>
              <c:strCache>
                <c:ptCount val="11"/>
                <c:pt idx="0">
                  <c:v>SiO2</c:v>
                </c:pt>
                <c:pt idx="1">
                  <c:v>TiO2</c:v>
                </c:pt>
                <c:pt idx="2">
                  <c:v>Al2O3</c:v>
                </c:pt>
                <c:pt idx="3">
                  <c:v>Fe2O3</c:v>
                </c:pt>
                <c:pt idx="4">
                  <c:v>MnO</c:v>
                </c:pt>
                <c:pt idx="5">
                  <c:v>MgO</c:v>
                </c:pt>
                <c:pt idx="6">
                  <c:v>CaO</c:v>
                </c:pt>
                <c:pt idx="7">
                  <c:v>Na2O</c:v>
                </c:pt>
                <c:pt idx="8">
                  <c:v>K2O</c:v>
                </c:pt>
                <c:pt idx="9">
                  <c:v>P2O5</c:v>
                </c:pt>
                <c:pt idx="10">
                  <c:v>H2O</c:v>
                </c:pt>
              </c:strCache>
            </c:strRef>
          </c:cat>
          <c:val>
            <c:numRef>
              <c:f>'cviceni durand'!$R$4:$R$14</c:f>
              <c:numCache>
                <c:formatCode>0.0%</c:formatCode>
                <c:ptCount val="11"/>
                <c:pt idx="0">
                  <c:v>-1.6037998713814505E-2</c:v>
                </c:pt>
                <c:pt idx="1">
                  <c:v>-3.7410074097374506E-2</c:v>
                </c:pt>
                <c:pt idx="2">
                  <c:v>-2.4741056822901751E-2</c:v>
                </c:pt>
                <c:pt idx="3">
                  <c:v>-7.160279178905947E-2</c:v>
                </c:pt>
                <c:pt idx="4">
                  <c:v>-0.23962080505955788</c:v>
                </c:pt>
                <c:pt idx="5">
                  <c:v>1.2148086790679882</c:v>
                </c:pt>
                <c:pt idx="6">
                  <c:v>-0.72442633203500761</c:v>
                </c:pt>
                <c:pt idx="7">
                  <c:v>-0.23622625508214531</c:v>
                </c:pt>
                <c:pt idx="8">
                  <c:v>0.26264489692752313</c:v>
                </c:pt>
                <c:pt idx="9">
                  <c:v>4.2805753061177697E-2</c:v>
                </c:pt>
                <c:pt idx="10">
                  <c:v>0.86971812755890832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39-4974-954F-AE2112A0E1EE}"/>
            </c:ext>
          </c:extLst>
        </c:ser>
        <c:ser>
          <c:idx val="4"/>
          <c:order val="4"/>
          <c:tx>
            <c:strRef>
              <c:f>'cviceni durand'!$S$2</c:f>
              <c:strCache>
                <c:ptCount val="1"/>
                <c:pt idx="0">
                  <c:v>BO95</c:v>
                </c:pt>
              </c:strCache>
            </c:strRef>
          </c:tx>
          <c:invertIfNegative val="0"/>
          <c:cat>
            <c:strRef>
              <c:f>'cviceni durand'!$A$4:$A$14</c:f>
              <c:strCache>
                <c:ptCount val="11"/>
                <c:pt idx="0">
                  <c:v>SiO2</c:v>
                </c:pt>
                <c:pt idx="1">
                  <c:v>TiO2</c:v>
                </c:pt>
                <c:pt idx="2">
                  <c:v>Al2O3</c:v>
                </c:pt>
                <c:pt idx="3">
                  <c:v>Fe2O3</c:v>
                </c:pt>
                <c:pt idx="4">
                  <c:v>MnO</c:v>
                </c:pt>
                <c:pt idx="5">
                  <c:v>MgO</c:v>
                </c:pt>
                <c:pt idx="6">
                  <c:v>CaO</c:v>
                </c:pt>
                <c:pt idx="7">
                  <c:v>Na2O</c:v>
                </c:pt>
                <c:pt idx="8">
                  <c:v>K2O</c:v>
                </c:pt>
                <c:pt idx="9">
                  <c:v>P2O5</c:v>
                </c:pt>
                <c:pt idx="10">
                  <c:v>H2O</c:v>
                </c:pt>
              </c:strCache>
            </c:strRef>
          </c:cat>
          <c:val>
            <c:numRef>
              <c:f>'cviceni durand'!$S$4:$S$14</c:f>
              <c:numCache>
                <c:formatCode>0.0%</c:formatCode>
                <c:ptCount val="11"/>
                <c:pt idx="0">
                  <c:v>-4.2980846279885862E-3</c:v>
                </c:pt>
                <c:pt idx="1">
                  <c:v>-2.5925155965163493E-2</c:v>
                </c:pt>
                <c:pt idx="2">
                  <c:v>-1.3104981253554302E-2</c:v>
                </c:pt>
                <c:pt idx="3">
                  <c:v>-6.0525836126472887E-2</c:v>
                </c:pt>
                <c:pt idx="4">
                  <c:v>-0.23054851729887044</c:v>
                </c:pt>
                <c:pt idx="5">
                  <c:v>1.2412341544164383</c:v>
                </c:pt>
                <c:pt idx="6">
                  <c:v>-0.72113838881972481</c:v>
                </c:pt>
                <c:pt idx="7">
                  <c:v>-0.22711346603681187</c:v>
                </c:pt>
                <c:pt idx="8">
                  <c:v>0.27770985125651082</c:v>
                </c:pt>
                <c:pt idx="9">
                  <c:v>5.524774770440629E-2</c:v>
                </c:pt>
                <c:pt idx="10">
                  <c:v>0.8920262351418845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39-4974-954F-AE2112A0E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5162368"/>
        <c:axId val="205163904"/>
      </c:barChart>
      <c:catAx>
        <c:axId val="205162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05163904"/>
        <c:crosses val="autoZero"/>
        <c:auto val="1"/>
        <c:lblAlgn val="ctr"/>
        <c:lblOffset val="100"/>
        <c:noMultiLvlLbl val="0"/>
      </c:catAx>
      <c:valAx>
        <c:axId val="20516390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05162368"/>
        <c:crosses val="autoZero"/>
        <c:crossBetween val="between"/>
        <c:majorUnit val="0.1"/>
      </c:valAx>
    </c:plotArea>
    <c:legend>
      <c:legendPos val="l"/>
      <c:overlay val="0"/>
    </c:legend>
    <c:plotVisOnly val="1"/>
    <c:dispBlanksAs val="gap"/>
    <c:showDLblsOverMax val="0"/>
  </c:chart>
  <c:printSettings>
    <c:headerFooter/>
    <c:pageMargins b="0.78740157499999996" l="0.70000000000000029" r="0.70000000000000029" t="0.78740157499999996" header="0.30000000000000016" footer="0.30000000000000016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'durand et al. 2015'!$A$3</c:f>
              <c:strCache>
                <c:ptCount val="1"/>
                <c:pt idx="0">
                  <c:v>SiO2</c:v>
                </c:pt>
              </c:strCache>
            </c:strRef>
          </c:tx>
          <c:spPr>
            <a:ln w="28575">
              <a:noFill/>
            </a:ln>
          </c:spPr>
          <c:xVal>
            <c:numRef>
              <c:f>'durand et al. 2015'!$B$3</c:f>
              <c:numCache>
                <c:formatCode>General</c:formatCode>
                <c:ptCount val="1"/>
                <c:pt idx="0">
                  <c:v>64.849999999999994</c:v>
                </c:pt>
              </c:numCache>
            </c:numRef>
          </c:xVal>
          <c:yVal>
            <c:numRef>
              <c:f>'durand et al. 2015'!$D$3</c:f>
              <c:numCache>
                <c:formatCode>General</c:formatCode>
                <c:ptCount val="1"/>
                <c:pt idx="0">
                  <c:v>65.27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E3A-44CA-9377-BDC173D58EF3}"/>
            </c:ext>
          </c:extLst>
        </c:ser>
        <c:ser>
          <c:idx val="1"/>
          <c:order val="1"/>
          <c:tx>
            <c:strRef>
              <c:f>'durand et al. 2015'!$A$4</c:f>
              <c:strCache>
                <c:ptCount val="1"/>
                <c:pt idx="0">
                  <c:v>TiO2</c:v>
                </c:pt>
              </c:strCache>
            </c:strRef>
          </c:tx>
          <c:spPr>
            <a:ln w="28575">
              <a:noFill/>
            </a:ln>
          </c:spPr>
          <c:xVal>
            <c:numRef>
              <c:f>'durand et al. 2015'!$B$4</c:f>
              <c:numCache>
                <c:formatCode>General</c:formatCode>
                <c:ptCount val="1"/>
                <c:pt idx="0">
                  <c:v>0.65</c:v>
                </c:pt>
              </c:numCache>
            </c:numRef>
          </c:xVal>
          <c:yVal>
            <c:numRef>
              <c:f>'durand et al. 2015'!$D$4</c:f>
              <c:numCache>
                <c:formatCode>General</c:formatCode>
                <c:ptCount val="1"/>
                <c:pt idx="0">
                  <c:v>0.64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E3A-44CA-9377-BDC173D58EF3}"/>
            </c:ext>
          </c:extLst>
        </c:ser>
        <c:ser>
          <c:idx val="2"/>
          <c:order val="2"/>
          <c:tx>
            <c:strRef>
              <c:f>'durand et al. 2015'!$A$5</c:f>
              <c:strCache>
                <c:ptCount val="1"/>
                <c:pt idx="0">
                  <c:v>Al2O3</c:v>
                </c:pt>
              </c:strCache>
            </c:strRef>
          </c:tx>
          <c:spPr>
            <a:ln w="28575">
              <a:noFill/>
            </a:ln>
          </c:spPr>
          <c:xVal>
            <c:numRef>
              <c:f>'durand et al. 2015'!$B$5</c:f>
              <c:numCache>
                <c:formatCode>General</c:formatCode>
                <c:ptCount val="1"/>
                <c:pt idx="0">
                  <c:v>16.489999999999998</c:v>
                </c:pt>
              </c:numCache>
            </c:numRef>
          </c:xVal>
          <c:yVal>
            <c:numRef>
              <c:f>'durand et al. 2015'!$D$5</c:f>
              <c:numCache>
                <c:formatCode>General</c:formatCode>
                <c:ptCount val="1"/>
                <c:pt idx="0">
                  <c:v>16.45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E3A-44CA-9377-BDC173D58EF3}"/>
            </c:ext>
          </c:extLst>
        </c:ser>
        <c:ser>
          <c:idx val="3"/>
          <c:order val="3"/>
          <c:tx>
            <c:strRef>
              <c:f>'durand et al. 2015'!$A$6</c:f>
              <c:strCache>
                <c:ptCount val="1"/>
                <c:pt idx="0">
                  <c:v>Fe2O3</c:v>
                </c:pt>
              </c:strCache>
            </c:strRef>
          </c:tx>
          <c:spPr>
            <a:ln w="28575">
              <a:noFill/>
            </a:ln>
          </c:spPr>
          <c:xVal>
            <c:numRef>
              <c:f>'durand et al. 2015'!$B$6</c:f>
              <c:numCache>
                <c:formatCode>General</c:formatCode>
                <c:ptCount val="1"/>
                <c:pt idx="0">
                  <c:v>4.17</c:v>
                </c:pt>
              </c:numCache>
            </c:numRef>
          </c:xVal>
          <c:yVal>
            <c:numRef>
              <c:f>'durand et al. 2015'!$D$6</c:f>
              <c:numCache>
                <c:formatCode>General</c:formatCode>
                <c:ptCount val="1"/>
                <c:pt idx="0">
                  <c:v>3.96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E3A-44CA-9377-BDC173D58EF3}"/>
            </c:ext>
          </c:extLst>
        </c:ser>
        <c:ser>
          <c:idx val="4"/>
          <c:order val="4"/>
          <c:tx>
            <c:strRef>
              <c:f>'durand et al. 2015'!$A$7</c:f>
              <c:strCache>
                <c:ptCount val="1"/>
                <c:pt idx="0">
                  <c:v>MnO</c:v>
                </c:pt>
              </c:strCache>
            </c:strRef>
          </c:tx>
          <c:spPr>
            <a:ln w="28575">
              <a:noFill/>
            </a:ln>
          </c:spPr>
          <c:xVal>
            <c:numRef>
              <c:f>'durand et al. 2015'!$B$7</c:f>
              <c:numCache>
                <c:formatCode>General</c:formatCode>
                <c:ptCount val="1"/>
                <c:pt idx="0">
                  <c:v>0.09</c:v>
                </c:pt>
              </c:numCache>
            </c:numRef>
          </c:xVal>
          <c:yVal>
            <c:numRef>
              <c:f>'durand et al. 2015'!$D$7</c:f>
              <c:numCache>
                <c:formatCode>General</c:formatCode>
                <c:ptCount val="1"/>
                <c:pt idx="0">
                  <c:v>7.0000000000000007E-2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E3A-44CA-9377-BDC173D58EF3}"/>
            </c:ext>
          </c:extLst>
        </c:ser>
        <c:ser>
          <c:idx val="5"/>
          <c:order val="5"/>
          <c:tx>
            <c:strRef>
              <c:f>'durand et al. 2015'!$A$8</c:f>
              <c:strCache>
                <c:ptCount val="1"/>
                <c:pt idx="0">
                  <c:v>MgO</c:v>
                </c:pt>
              </c:strCache>
            </c:strRef>
          </c:tx>
          <c:spPr>
            <a:ln w="28575">
              <a:noFill/>
            </a:ln>
          </c:spPr>
          <c:xVal>
            <c:numRef>
              <c:f>'durand et al. 2015'!$B$8</c:f>
              <c:numCache>
                <c:formatCode>General</c:formatCode>
                <c:ptCount val="1"/>
                <c:pt idx="0">
                  <c:v>1.1299999999999999</c:v>
                </c:pt>
              </c:numCache>
            </c:numRef>
          </c:xVal>
          <c:yVal>
            <c:numRef>
              <c:f>'durand et al. 2015'!$D$8</c:f>
              <c:numCache>
                <c:formatCode>General</c:formatCode>
                <c:ptCount val="1"/>
                <c:pt idx="0">
                  <c:v>2.56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E3A-44CA-9377-BDC173D58EF3}"/>
            </c:ext>
          </c:extLst>
        </c:ser>
        <c:ser>
          <c:idx val="6"/>
          <c:order val="6"/>
          <c:tx>
            <c:strRef>
              <c:f>'durand et al. 2015'!$A$9</c:f>
              <c:strCache>
                <c:ptCount val="1"/>
                <c:pt idx="0">
                  <c:v>CaO</c:v>
                </c:pt>
              </c:strCache>
            </c:strRef>
          </c:tx>
          <c:spPr>
            <a:ln w="28575">
              <a:noFill/>
            </a:ln>
          </c:spPr>
          <c:xVal>
            <c:numRef>
              <c:f>'durand et al. 2015'!$B$9</c:f>
              <c:numCache>
                <c:formatCode>General</c:formatCode>
                <c:ptCount val="1"/>
                <c:pt idx="0">
                  <c:v>2.98</c:v>
                </c:pt>
              </c:numCache>
            </c:numRef>
          </c:xVal>
          <c:yVal>
            <c:numRef>
              <c:f>'durand et al. 2015'!$D$9</c:f>
              <c:numCache>
                <c:formatCode>General</c:formatCode>
                <c:ptCount val="1"/>
                <c:pt idx="0">
                  <c:v>0.84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E3A-44CA-9377-BDC173D58EF3}"/>
            </c:ext>
          </c:extLst>
        </c:ser>
        <c:ser>
          <c:idx val="7"/>
          <c:order val="7"/>
          <c:tx>
            <c:strRef>
              <c:f>'durand et al. 2015'!$A$10</c:f>
              <c:strCache>
                <c:ptCount val="1"/>
                <c:pt idx="0">
                  <c:v>Na2O</c:v>
                </c:pt>
              </c:strCache>
            </c:strRef>
          </c:tx>
          <c:spPr>
            <a:ln w="28575">
              <a:noFill/>
            </a:ln>
          </c:spPr>
          <c:xVal>
            <c:numRef>
              <c:f>'durand et al. 2015'!$B$10</c:f>
              <c:numCache>
                <c:formatCode>General</c:formatCode>
                <c:ptCount val="1"/>
                <c:pt idx="0">
                  <c:v>5.12</c:v>
                </c:pt>
              </c:numCache>
            </c:numRef>
          </c:xVal>
          <c:yVal>
            <c:numRef>
              <c:f>'durand et al. 2015'!$D$10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E3A-44CA-9377-BDC173D58EF3}"/>
            </c:ext>
          </c:extLst>
        </c:ser>
        <c:ser>
          <c:idx val="8"/>
          <c:order val="8"/>
          <c:tx>
            <c:strRef>
              <c:f>'durand et al. 2015'!$A$11</c:f>
              <c:strCache>
                <c:ptCount val="1"/>
                <c:pt idx="0">
                  <c:v>K2O</c:v>
                </c:pt>
              </c:strCache>
            </c:strRef>
          </c:tx>
          <c:spPr>
            <a:ln w="28575">
              <a:noFill/>
            </a:ln>
          </c:spPr>
          <c:xVal>
            <c:numRef>
              <c:f>'durand et al. 2015'!$B$11</c:f>
              <c:numCache>
                <c:formatCode>General</c:formatCode>
                <c:ptCount val="1"/>
                <c:pt idx="0">
                  <c:v>3.19</c:v>
                </c:pt>
              </c:numCache>
            </c:numRef>
          </c:xVal>
          <c:yVal>
            <c:numRef>
              <c:f>'durand et al. 2015'!$D$11</c:f>
              <c:numCache>
                <c:formatCode>General</c:formatCode>
                <c:ptCount val="1"/>
                <c:pt idx="0">
                  <c:v>4.12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E3A-44CA-9377-BDC173D58EF3}"/>
            </c:ext>
          </c:extLst>
        </c:ser>
        <c:ser>
          <c:idx val="9"/>
          <c:order val="9"/>
          <c:tx>
            <c:strRef>
              <c:f>'durand et al. 2015'!$A$12</c:f>
              <c:strCache>
                <c:ptCount val="1"/>
                <c:pt idx="0">
                  <c:v>P2O5</c:v>
                </c:pt>
              </c:strCache>
            </c:strRef>
          </c:tx>
          <c:spPr>
            <a:ln w="28575">
              <a:noFill/>
            </a:ln>
          </c:spPr>
          <c:xVal>
            <c:numRef>
              <c:f>'durand et al. 2015'!$B$12</c:f>
              <c:numCache>
                <c:formatCode>General</c:formatCode>
                <c:ptCount val="1"/>
                <c:pt idx="0">
                  <c:v>0.15</c:v>
                </c:pt>
              </c:numCache>
            </c:numRef>
          </c:xVal>
          <c:yVal>
            <c:numRef>
              <c:f>'durand et al. 2015'!$D$12</c:f>
              <c:numCache>
                <c:formatCode>General</c:formatCode>
                <c:ptCount val="1"/>
                <c:pt idx="0">
                  <c:v>0.16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E3A-44CA-9377-BDC173D58EF3}"/>
            </c:ext>
          </c:extLst>
        </c:ser>
        <c:ser>
          <c:idx val="10"/>
          <c:order val="10"/>
          <c:tx>
            <c:strRef>
              <c:f>'durand et al. 2015'!$A$13</c:f>
              <c:strCache>
                <c:ptCount val="1"/>
                <c:pt idx="0">
                  <c:v>LOI</c:v>
                </c:pt>
              </c:strCache>
            </c:strRef>
          </c:tx>
          <c:spPr>
            <a:ln w="28575">
              <a:noFill/>
            </a:ln>
          </c:spPr>
          <c:xVal>
            <c:numRef>
              <c:f>'durand et al. 2015'!$B$13</c:f>
              <c:numCache>
                <c:formatCode>General</c:formatCode>
                <c:ptCount val="1"/>
                <c:pt idx="0">
                  <c:v>0.8</c:v>
                </c:pt>
              </c:numCache>
            </c:numRef>
          </c:xVal>
          <c:yVal>
            <c:numRef>
              <c:f>'durand et al. 2015'!$D$13</c:f>
              <c:numCache>
                <c:formatCode>General</c:formatCode>
                <c:ptCount val="1"/>
                <c:pt idx="0">
                  <c:v>1.53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E3A-44CA-9377-BDC173D58EF3}"/>
            </c:ext>
          </c:extLst>
        </c:ser>
        <c:ser>
          <c:idx val="11"/>
          <c:order val="11"/>
          <c:tx>
            <c:v>fit SiO2</c:v>
          </c:tx>
          <c:spPr>
            <a:ln w="9525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('durand et al. 2015'!$V$3,'durand et al. 2015'!$X$3)</c:f>
              <c:numCache>
                <c:formatCode>General</c:formatCode>
                <c:ptCount val="2"/>
                <c:pt idx="0">
                  <c:v>0.01</c:v>
                </c:pt>
                <c:pt idx="1">
                  <c:v>100</c:v>
                </c:pt>
              </c:numCache>
            </c:numRef>
          </c:xVal>
          <c:yVal>
            <c:numRef>
              <c:f>('durand et al. 2015'!$W$3,'durand et al. 2015'!$Y$3)</c:f>
              <c:numCache>
                <c:formatCode>0.00</c:formatCode>
                <c:ptCount val="2"/>
                <c:pt idx="0">
                  <c:v>0.65269999999999995</c:v>
                </c:pt>
                <c:pt idx="1">
                  <c:v>100.64764842881115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DE3A-44CA-9377-BDC173D58EF3}"/>
            </c:ext>
          </c:extLst>
        </c:ser>
        <c:ser>
          <c:idx val="12"/>
          <c:order val="12"/>
          <c:tx>
            <c:v>fit TiO2</c:v>
          </c:tx>
          <c:spPr>
            <a:ln w="9525"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('durand et al. 2015'!$V$4,'durand et al. 2015'!$X$4)</c:f>
              <c:numCache>
                <c:formatCode>General</c:formatCode>
                <c:ptCount val="2"/>
                <c:pt idx="0">
                  <c:v>0.01</c:v>
                </c:pt>
                <c:pt idx="1">
                  <c:v>100</c:v>
                </c:pt>
              </c:numCache>
            </c:numRef>
          </c:xVal>
          <c:yVal>
            <c:numRef>
              <c:f>('durand et al. 2015'!$W$4,'durand et al. 2015'!$Y$4)</c:f>
              <c:numCache>
                <c:formatCode>0.00</c:formatCode>
                <c:ptCount val="2"/>
                <c:pt idx="0">
                  <c:v>6.4000000000000003E-3</c:v>
                </c:pt>
                <c:pt idx="1">
                  <c:v>98.461538731252574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DE3A-44CA-9377-BDC173D58EF3}"/>
            </c:ext>
          </c:extLst>
        </c:ser>
        <c:ser>
          <c:idx val="13"/>
          <c:order val="13"/>
          <c:tx>
            <c:v>fit Al2O3</c:v>
          </c:tx>
          <c:spPr>
            <a:ln w="9525">
              <a:solidFill>
                <a:schemeClr val="accent3"/>
              </a:solidFill>
            </a:ln>
          </c:spPr>
          <c:marker>
            <c:symbol val="none"/>
          </c:marker>
          <c:xVal>
            <c:numRef>
              <c:f>('durand et al. 2015'!$V$5,'durand et al. 2015'!$X$5)</c:f>
              <c:numCache>
                <c:formatCode>General</c:formatCode>
                <c:ptCount val="2"/>
                <c:pt idx="0">
                  <c:v>0.01</c:v>
                </c:pt>
                <c:pt idx="1">
                  <c:v>100</c:v>
                </c:pt>
              </c:numCache>
            </c:numRef>
          </c:xVal>
          <c:yVal>
            <c:numRef>
              <c:f>('durand et al. 2015'!$W$5,'durand et al. 2015'!$Y$5)</c:f>
              <c:numCache>
                <c:formatCode>0.00</c:formatCode>
                <c:ptCount val="2"/>
                <c:pt idx="0">
                  <c:v>0.16450000000000001</c:v>
                </c:pt>
                <c:pt idx="1">
                  <c:v>99.757428839319445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DE3A-44CA-9377-BDC173D58EF3}"/>
            </c:ext>
          </c:extLst>
        </c:ser>
        <c:ser>
          <c:idx val="14"/>
          <c:order val="14"/>
          <c:tx>
            <c:v>fit Fe2O3</c:v>
          </c:tx>
          <c:spPr>
            <a:ln w="9525">
              <a:solidFill>
                <a:schemeClr val="accent4"/>
              </a:solidFill>
            </a:ln>
          </c:spPr>
          <c:marker>
            <c:symbol val="none"/>
          </c:marker>
          <c:xVal>
            <c:numRef>
              <c:f>('durand et al. 2015'!$V$6,'durand et al. 2015'!$X$6)</c:f>
              <c:numCache>
                <c:formatCode>General</c:formatCode>
                <c:ptCount val="2"/>
                <c:pt idx="0">
                  <c:v>0.01</c:v>
                </c:pt>
                <c:pt idx="1">
                  <c:v>100</c:v>
                </c:pt>
              </c:numCache>
            </c:numRef>
          </c:xVal>
          <c:yVal>
            <c:numRef>
              <c:f>('durand et al. 2015'!$W$6,'durand et al. 2015'!$Y$6)</c:f>
              <c:numCache>
                <c:formatCode>0.00</c:formatCode>
                <c:ptCount val="2"/>
                <c:pt idx="0">
                  <c:v>3.9600000000000003E-2</c:v>
                </c:pt>
                <c:pt idx="1">
                  <c:v>94.964029015650539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DE3A-44CA-9377-BDC173D58EF3}"/>
            </c:ext>
          </c:extLst>
        </c:ser>
        <c:ser>
          <c:idx val="15"/>
          <c:order val="15"/>
          <c:tx>
            <c:v>fit MnO</c:v>
          </c:tx>
          <c:spPr>
            <a:ln w="9525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('durand et al. 2015'!$V$7,'durand et al. 2015'!$X$7)</c:f>
              <c:numCache>
                <c:formatCode>General</c:formatCode>
                <c:ptCount val="2"/>
                <c:pt idx="0">
                  <c:v>0.01</c:v>
                </c:pt>
                <c:pt idx="1">
                  <c:v>100</c:v>
                </c:pt>
              </c:numCache>
            </c:numRef>
          </c:xVal>
          <c:yVal>
            <c:numRef>
              <c:f>('durand et al. 2015'!$W$7,'durand et al. 2015'!$Y$7)</c:f>
              <c:numCache>
                <c:formatCode>0.00</c:formatCode>
                <c:ptCount val="2"/>
                <c:pt idx="0">
                  <c:v>7.000000000000001E-4</c:v>
                </c:pt>
                <c:pt idx="1">
                  <c:v>77.777777386746209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DE3A-44CA-9377-BDC173D58EF3}"/>
            </c:ext>
          </c:extLst>
        </c:ser>
        <c:ser>
          <c:idx val="16"/>
          <c:order val="16"/>
          <c:tx>
            <c:v>fit MgO</c:v>
          </c:tx>
          <c:spPr>
            <a:ln w="952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('durand et al. 2015'!$V$8,'durand et al. 2015'!$X$8)</c:f>
              <c:numCache>
                <c:formatCode>General</c:formatCode>
                <c:ptCount val="2"/>
                <c:pt idx="0">
                  <c:v>0.01</c:v>
                </c:pt>
                <c:pt idx="1">
                  <c:v>100</c:v>
                </c:pt>
              </c:numCache>
            </c:numRef>
          </c:xVal>
          <c:yVal>
            <c:numRef>
              <c:f>('durand et al. 2015'!$W$8,'durand et al. 2015'!$Y$8)</c:f>
              <c:numCache>
                <c:formatCode>0.00</c:formatCode>
                <c:ptCount val="2"/>
                <c:pt idx="0">
                  <c:v>2.5600000000000001E-2</c:v>
                </c:pt>
                <c:pt idx="1">
                  <c:v>226.54867316568311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DE3A-44CA-9377-BDC173D58EF3}"/>
            </c:ext>
          </c:extLst>
        </c:ser>
        <c:ser>
          <c:idx val="17"/>
          <c:order val="17"/>
          <c:tx>
            <c:v>fit CaO</c:v>
          </c:tx>
          <c:spPr>
            <a:ln w="9525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('durand et al. 2015'!$V$9,'durand et al. 2015'!$X$9)</c:f>
              <c:numCache>
                <c:formatCode>General</c:formatCode>
                <c:ptCount val="2"/>
                <c:pt idx="0">
                  <c:v>0.01</c:v>
                </c:pt>
                <c:pt idx="1">
                  <c:v>100</c:v>
                </c:pt>
              </c:numCache>
            </c:numRef>
          </c:xVal>
          <c:yVal>
            <c:numRef>
              <c:f>('durand et al. 2015'!$W$9,'durand et al. 2015'!$Y$9)</c:f>
              <c:numCache>
                <c:formatCode>0.00</c:formatCode>
                <c:ptCount val="2"/>
                <c:pt idx="0">
                  <c:v>8.3999999999999995E-3</c:v>
                </c:pt>
                <c:pt idx="1">
                  <c:v>28.187919030023568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DE3A-44CA-9377-BDC173D58EF3}"/>
            </c:ext>
          </c:extLst>
        </c:ser>
        <c:ser>
          <c:idx val="18"/>
          <c:order val="18"/>
          <c:tx>
            <c:v>fit Na2O</c:v>
          </c:tx>
          <c:spPr>
            <a:ln w="9525"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('durand et al. 2015'!$V$10,'durand et al. 2015'!$X$10)</c:f>
              <c:numCache>
                <c:formatCode>General</c:formatCode>
                <c:ptCount val="2"/>
                <c:pt idx="0">
                  <c:v>0.01</c:v>
                </c:pt>
                <c:pt idx="1">
                  <c:v>100</c:v>
                </c:pt>
              </c:numCache>
            </c:numRef>
          </c:xVal>
          <c:yVal>
            <c:numRef>
              <c:f>('durand et al. 2015'!$W$10,'durand et al. 2015'!$Y$10)</c:f>
              <c:numCache>
                <c:formatCode>0.00</c:formatCode>
                <c:ptCount val="2"/>
                <c:pt idx="0">
                  <c:v>0.04</c:v>
                </c:pt>
                <c:pt idx="1">
                  <c:v>78.125000250442739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DE3A-44CA-9377-BDC173D58EF3}"/>
            </c:ext>
          </c:extLst>
        </c:ser>
        <c:ser>
          <c:idx val="19"/>
          <c:order val="19"/>
          <c:tx>
            <c:v>fit K2O</c:v>
          </c:tx>
          <c:spPr>
            <a:ln w="9525">
              <a:solidFill>
                <a:schemeClr val="accent3"/>
              </a:solidFill>
            </a:ln>
          </c:spPr>
          <c:marker>
            <c:symbol val="none"/>
          </c:marker>
          <c:xVal>
            <c:numRef>
              <c:f>('durand et al. 2015'!$V$11,'durand et al. 2015'!$X$11)</c:f>
              <c:numCache>
                <c:formatCode>General</c:formatCode>
                <c:ptCount val="2"/>
                <c:pt idx="0">
                  <c:v>0.01</c:v>
                </c:pt>
                <c:pt idx="1">
                  <c:v>100</c:v>
                </c:pt>
              </c:numCache>
            </c:numRef>
          </c:xVal>
          <c:yVal>
            <c:numRef>
              <c:f>('durand et al. 2015'!$W$11,'durand et al. 2015'!$Y$11)</c:f>
              <c:numCache>
                <c:formatCode>0.00</c:formatCode>
                <c:ptCount val="2"/>
                <c:pt idx="0">
                  <c:v>4.1200000000000001E-2</c:v>
                </c:pt>
                <c:pt idx="1">
                  <c:v>129.15360543405993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DE3A-44CA-9377-BDC173D58EF3}"/>
            </c:ext>
          </c:extLst>
        </c:ser>
        <c:ser>
          <c:idx val="20"/>
          <c:order val="20"/>
          <c:tx>
            <c:v>fit P2O5</c:v>
          </c:tx>
          <c:spPr>
            <a:ln w="9525">
              <a:solidFill>
                <a:schemeClr val="accent4"/>
              </a:solidFill>
            </a:ln>
          </c:spPr>
          <c:marker>
            <c:symbol val="none"/>
          </c:marker>
          <c:xVal>
            <c:numRef>
              <c:f>('durand et al. 2015'!$V$12,'durand et al. 2015'!$X$12)</c:f>
              <c:numCache>
                <c:formatCode>General</c:formatCode>
                <c:ptCount val="2"/>
                <c:pt idx="0">
                  <c:v>0.01</c:v>
                </c:pt>
                <c:pt idx="1">
                  <c:v>100</c:v>
                </c:pt>
              </c:numCache>
            </c:numRef>
          </c:xVal>
          <c:yVal>
            <c:numRef>
              <c:f>('durand et al. 2015'!$W$12,'durand et al. 2015'!$Y$12)</c:f>
              <c:numCache>
                <c:formatCode>0.00</c:formatCode>
                <c:ptCount val="2"/>
                <c:pt idx="0">
                  <c:v>1.6000000000000001E-3</c:v>
                </c:pt>
                <c:pt idx="1">
                  <c:v>106.66666833586392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DE3A-44CA-9377-BDC173D58EF3}"/>
            </c:ext>
          </c:extLst>
        </c:ser>
        <c:ser>
          <c:idx val="21"/>
          <c:order val="21"/>
          <c:tx>
            <c:v>fit LOI</c:v>
          </c:tx>
          <c:spPr>
            <a:ln w="9525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('durand et al. 2015'!$V$13,'durand et al. 2015'!$X$13)</c:f>
              <c:numCache>
                <c:formatCode>General</c:formatCode>
                <c:ptCount val="2"/>
                <c:pt idx="0">
                  <c:v>0.01</c:v>
                </c:pt>
                <c:pt idx="1">
                  <c:v>100</c:v>
                </c:pt>
              </c:numCache>
            </c:numRef>
          </c:xVal>
          <c:yVal>
            <c:numRef>
              <c:f>('durand et al. 2015'!$W$13,'durand et al. 2015'!$Y$13)</c:f>
              <c:numCache>
                <c:formatCode>0.00</c:formatCode>
                <c:ptCount val="2"/>
                <c:pt idx="0">
                  <c:v>1.5300000000000001E-2</c:v>
                </c:pt>
                <c:pt idx="1">
                  <c:v>191.25000168238523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DE3A-44CA-9377-BDC173D58EF3}"/>
            </c:ext>
          </c:extLst>
        </c:ser>
        <c:ser>
          <c:idx val="22"/>
          <c:order val="22"/>
          <c:tx>
            <c:v>Isocon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('durand et al. 2015'!$V$24,'durand et al. 2015'!$X$24)</c:f>
              <c:numCache>
                <c:formatCode>General</c:formatCode>
                <c:ptCount val="2"/>
                <c:pt idx="0">
                  <c:v>0.01</c:v>
                </c:pt>
                <c:pt idx="1">
                  <c:v>100</c:v>
                </c:pt>
              </c:numCache>
            </c:numRef>
          </c:xVal>
          <c:yVal>
            <c:numRef>
              <c:f>('durand et al. 2015'!$W$24,'durand et al. 2015'!$Y$24)</c:f>
              <c:numCache>
                <c:formatCode>0.00</c:formatCode>
                <c:ptCount val="2"/>
                <c:pt idx="0">
                  <c:v>0</c:v>
                </c:pt>
                <c:pt idx="1">
                  <c:v>101.08210787344501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DE3A-44CA-9377-BDC173D58EF3}"/>
            </c:ext>
          </c:extLst>
        </c:ser>
        <c:ser>
          <c:idx val="23"/>
          <c:order val="23"/>
          <c:tx>
            <c:v>Isocon sigma+</c:v>
          </c:tx>
          <c:spPr>
            <a:ln w="1905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xVal>
            <c:numRef>
              <c:f>('durand et al. 2015'!$V$25,'durand et al. 2015'!$X$25)</c:f>
              <c:numCache>
                <c:formatCode>General</c:formatCode>
                <c:ptCount val="2"/>
                <c:pt idx="0">
                  <c:v>0.01</c:v>
                </c:pt>
                <c:pt idx="1">
                  <c:v>100</c:v>
                </c:pt>
              </c:numCache>
            </c:numRef>
          </c:xVal>
          <c:yVal>
            <c:numRef>
              <c:f>('durand et al. 2015'!$W$25,'durand et al. 2015'!$Y$25)</c:f>
              <c:numCache>
                <c:formatCode>General</c:formatCode>
                <c:ptCount val="2"/>
                <c:pt idx="0" formatCode="0.00">
                  <c:v>0</c:v>
                </c:pt>
                <c:pt idx="1">
                  <c:v>104.89265005724498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DE3A-44CA-9377-BDC173D58EF3}"/>
            </c:ext>
          </c:extLst>
        </c:ser>
        <c:ser>
          <c:idx val="24"/>
          <c:order val="24"/>
          <c:tx>
            <c:v>Isocon sigma -</c:v>
          </c:tx>
          <c:spPr>
            <a:ln w="1905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xVal>
            <c:numRef>
              <c:f>('durand et al. 2015'!$V$26,'durand et al. 2015'!$X$26)</c:f>
              <c:numCache>
                <c:formatCode>General</c:formatCode>
                <c:ptCount val="2"/>
                <c:pt idx="0">
                  <c:v>0.01</c:v>
                </c:pt>
                <c:pt idx="1">
                  <c:v>100</c:v>
                </c:pt>
              </c:numCache>
            </c:numRef>
          </c:xVal>
          <c:yVal>
            <c:numRef>
              <c:f>('durand et al. 2015'!$W$26,'durand et al. 2015'!$Y$26)</c:f>
              <c:numCache>
                <c:formatCode>General</c:formatCode>
                <c:ptCount val="2"/>
                <c:pt idx="0" formatCode="0.00">
                  <c:v>0</c:v>
                </c:pt>
                <c:pt idx="1">
                  <c:v>97.27156568964503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DE3A-44CA-9377-BDC173D58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552064"/>
        <c:axId val="204553600"/>
      </c:scatterChart>
      <c:valAx>
        <c:axId val="204552064"/>
        <c:scaling>
          <c:orientation val="minMax"/>
          <c:max val="10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204553600"/>
        <c:crosses val="autoZero"/>
        <c:crossBetween val="midCat"/>
      </c:valAx>
      <c:valAx>
        <c:axId val="204553600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crossAx val="2045520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29" r="0.70000000000000029" t="0.78740157499999996" header="0.30000000000000016" footer="0.30000000000000016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119743</xdr:colOff>
      <xdr:row>26</xdr:row>
      <xdr:rowOff>89807</xdr:rowOff>
    </xdr:from>
    <xdr:to>
      <xdr:col>15</xdr:col>
      <xdr:colOff>566221</xdr:colOff>
      <xdr:row>41</xdr:row>
      <xdr:rowOff>32307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743" y="5042807"/>
          <a:ext cx="9631299" cy="2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194582</xdr:colOff>
      <xdr:row>1</xdr:row>
      <xdr:rowOff>175532</xdr:rowOff>
    </xdr:from>
    <xdr:to>
      <xdr:col>16</xdr:col>
      <xdr:colOff>66833</xdr:colOff>
      <xdr:row>25</xdr:row>
      <xdr:rowOff>13056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4582" y="366032"/>
          <a:ext cx="9669394" cy="4409524"/>
        </a:xfrm>
        <a:prstGeom prst="rect">
          <a:avLst/>
        </a:prstGeom>
      </xdr:spPr>
    </xdr:pic>
    <xdr:clientData/>
  </xdr:twoCellAnchor>
  <xdr:twoCellAnchor editAs="oneCell">
    <xdr:from>
      <xdr:col>16</xdr:col>
      <xdr:colOff>394607</xdr:colOff>
      <xdr:row>3</xdr:row>
      <xdr:rowOff>13607</xdr:rowOff>
    </xdr:from>
    <xdr:to>
      <xdr:col>24</xdr:col>
      <xdr:colOff>86513</xdr:colOff>
      <xdr:row>21</xdr:row>
      <xdr:rowOff>3655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91750" y="585107"/>
          <a:ext cx="4590477" cy="3419048"/>
        </a:xfrm>
        <a:prstGeom prst="rect">
          <a:avLst/>
        </a:prstGeom>
      </xdr:spPr>
    </xdr:pic>
    <xdr:clientData/>
  </xdr:twoCellAnchor>
  <xdr:twoCellAnchor editAs="oneCell">
    <xdr:from>
      <xdr:col>17</xdr:col>
      <xdr:colOff>95251</xdr:colOff>
      <xdr:row>21</xdr:row>
      <xdr:rowOff>122464</xdr:rowOff>
    </xdr:from>
    <xdr:to>
      <xdr:col>23</xdr:col>
      <xdr:colOff>268941</xdr:colOff>
      <xdr:row>36</xdr:row>
      <xdr:rowOff>169726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504715" y="4122964"/>
          <a:ext cx="3847619" cy="2904762"/>
        </a:xfrm>
        <a:prstGeom prst="rect">
          <a:avLst/>
        </a:prstGeom>
      </xdr:spPr>
    </xdr:pic>
    <xdr:clientData/>
  </xdr:twoCellAnchor>
  <xdr:twoCellAnchor editAs="oneCell">
    <xdr:from>
      <xdr:col>17</xdr:col>
      <xdr:colOff>137433</xdr:colOff>
      <xdr:row>37</xdr:row>
      <xdr:rowOff>176893</xdr:rowOff>
    </xdr:from>
    <xdr:to>
      <xdr:col>23</xdr:col>
      <xdr:colOff>311123</xdr:colOff>
      <xdr:row>53</xdr:row>
      <xdr:rowOff>43179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546897" y="7225393"/>
          <a:ext cx="3847619" cy="29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52387</xdr:colOff>
      <xdr:row>29</xdr:row>
      <xdr:rowOff>17461</xdr:rowOff>
    </xdr:from>
    <xdr:to>
      <xdr:col>21</xdr:col>
      <xdr:colOff>527048</xdr:colOff>
      <xdr:row>66</xdr:row>
      <xdr:rowOff>131761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221796</xdr:colOff>
      <xdr:row>29</xdr:row>
      <xdr:rowOff>20184</xdr:rowOff>
    </xdr:from>
    <xdr:to>
      <xdr:col>9</xdr:col>
      <xdr:colOff>600075</xdr:colOff>
      <xdr:row>66</xdr:row>
      <xdr:rowOff>134484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390525</xdr:colOff>
      <xdr:row>4</xdr:row>
      <xdr:rowOff>41275</xdr:rowOff>
    </xdr:from>
    <xdr:to>
      <xdr:col>31</xdr:col>
      <xdr:colOff>495300</xdr:colOff>
      <xdr:row>26</xdr:row>
      <xdr:rowOff>114300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60324</xdr:colOff>
      <xdr:row>4</xdr:row>
      <xdr:rowOff>38100</xdr:rowOff>
    </xdr:from>
    <xdr:to>
      <xdr:col>42</xdr:col>
      <xdr:colOff>107949</xdr:colOff>
      <xdr:row>26</xdr:row>
      <xdr:rowOff>111125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342900</xdr:colOff>
      <xdr:row>28</xdr:row>
      <xdr:rowOff>123825</xdr:rowOff>
    </xdr:from>
    <xdr:to>
      <xdr:col>35</xdr:col>
      <xdr:colOff>152400</xdr:colOff>
      <xdr:row>70</xdr:row>
      <xdr:rowOff>66675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197645</xdr:colOff>
      <xdr:row>33</xdr:row>
      <xdr:rowOff>29765</xdr:rowOff>
    </xdr:from>
    <xdr:to>
      <xdr:col>12</xdr:col>
      <xdr:colOff>54769</xdr:colOff>
      <xdr:row>65</xdr:row>
      <xdr:rowOff>169069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26</xdr:row>
      <xdr:rowOff>0</xdr:rowOff>
    </xdr:from>
    <xdr:to>
      <xdr:col>11</xdr:col>
      <xdr:colOff>313786</xdr:colOff>
      <xdr:row>29</xdr:row>
      <xdr:rowOff>171338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76750" y="5000625"/>
          <a:ext cx="4314286" cy="8952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57150</xdr:rowOff>
    </xdr:from>
    <xdr:to>
      <xdr:col>16</xdr:col>
      <xdr:colOff>532135</xdr:colOff>
      <xdr:row>24</xdr:row>
      <xdr:rowOff>28007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57150"/>
          <a:ext cx="10123810" cy="45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25</xdr:row>
      <xdr:rowOff>95250</xdr:rowOff>
    </xdr:from>
    <xdr:to>
      <xdr:col>10</xdr:col>
      <xdr:colOff>94494</xdr:colOff>
      <xdr:row>49</xdr:row>
      <xdr:rowOff>28012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875" y="4857750"/>
          <a:ext cx="6047619" cy="4504762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25</xdr:row>
      <xdr:rowOff>123825</xdr:rowOff>
    </xdr:from>
    <xdr:to>
      <xdr:col>23</xdr:col>
      <xdr:colOff>541877</xdr:colOff>
      <xdr:row>49</xdr:row>
      <xdr:rowOff>180397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72200" y="4886325"/>
          <a:ext cx="8390477" cy="46285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14</xdr:col>
      <xdr:colOff>103772</xdr:colOff>
      <xdr:row>83</xdr:row>
      <xdr:rowOff>123072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9906000"/>
          <a:ext cx="8028572" cy="60285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="70" zoomScaleNormal="70" workbookViewId="0"/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29"/>
  <sheetViews>
    <sheetView topLeftCell="A43" zoomScaleNormal="100" workbookViewId="0">
      <selection activeCell="U19" sqref="U19"/>
    </sheetView>
  </sheetViews>
  <sheetFormatPr defaultRowHeight="15" x14ac:dyDescent="0.25"/>
  <cols>
    <col min="2" max="2" width="9.28515625" bestFit="1" customWidth="1"/>
    <col min="3" max="3" width="9.140625" customWidth="1"/>
    <col min="4" max="4" width="9.28515625" bestFit="1" customWidth="1"/>
    <col min="5" max="5" width="9.140625" customWidth="1"/>
    <col min="6" max="6" width="10.42578125" bestFit="1" customWidth="1"/>
    <col min="7" max="7" width="10.7109375" style="6" customWidth="1"/>
    <col min="15" max="15" width="9.28515625" bestFit="1" customWidth="1"/>
    <col min="34" max="34" width="8" style="9" customWidth="1"/>
    <col min="35" max="37" width="8" style="12" customWidth="1"/>
    <col min="38" max="38" width="15.140625" customWidth="1"/>
  </cols>
  <sheetData>
    <row r="1" spans="1:38" ht="21" x14ac:dyDescent="0.35">
      <c r="A1" s="16" t="s">
        <v>34</v>
      </c>
    </row>
    <row r="2" spans="1:38" ht="15.75" x14ac:dyDescent="0.25">
      <c r="A2" s="17" t="s">
        <v>35</v>
      </c>
      <c r="D2" s="33" t="s">
        <v>40</v>
      </c>
      <c r="I2" t="s">
        <v>8</v>
      </c>
      <c r="J2" t="s">
        <v>12</v>
      </c>
      <c r="K2" t="s">
        <v>23</v>
      </c>
      <c r="L2" t="s">
        <v>51</v>
      </c>
      <c r="M2" t="s">
        <v>52</v>
      </c>
      <c r="O2" t="s">
        <v>8</v>
      </c>
      <c r="P2" t="s">
        <v>12</v>
      </c>
      <c r="Q2" t="s">
        <v>23</v>
      </c>
      <c r="R2" t="s">
        <v>51</v>
      </c>
      <c r="S2" t="s">
        <v>52</v>
      </c>
      <c r="AI2" s="12" t="s">
        <v>38</v>
      </c>
      <c r="AK2" s="12" t="s">
        <v>38</v>
      </c>
    </row>
    <row r="3" spans="1:38" s="1" customFormat="1" ht="18.75" x14ac:dyDescent="0.25">
      <c r="B3" s="1" t="s">
        <v>4</v>
      </c>
      <c r="C3" s="2" t="s">
        <v>5</v>
      </c>
      <c r="D3" s="1" t="s">
        <v>6</v>
      </c>
      <c r="E3" s="2" t="s">
        <v>7</v>
      </c>
      <c r="F3" s="2" t="s">
        <v>29</v>
      </c>
      <c r="I3" s="29" t="s">
        <v>39</v>
      </c>
      <c r="J3" s="29" t="s">
        <v>39</v>
      </c>
      <c r="K3" s="29" t="s">
        <v>39</v>
      </c>
      <c r="L3" s="2" t="s">
        <v>37</v>
      </c>
      <c r="M3" s="29"/>
      <c r="AH3" s="15"/>
      <c r="AI3" s="1" t="s">
        <v>4</v>
      </c>
      <c r="AJ3" s="15"/>
      <c r="AK3" s="1" t="s">
        <v>6</v>
      </c>
    </row>
    <row r="4" spans="1:38" s="20" customFormat="1" x14ac:dyDescent="0.25">
      <c r="A4" s="19" t="s">
        <v>2</v>
      </c>
      <c r="B4" s="20">
        <v>64.849999999999994</v>
      </c>
      <c r="C4" s="20">
        <v>1.27</v>
      </c>
      <c r="D4" s="20">
        <v>65.27</v>
      </c>
      <c r="E4" s="20">
        <v>1.1599999999999999</v>
      </c>
      <c r="F4" s="21">
        <f>D4/B4</f>
        <v>1.0064764841942946</v>
      </c>
      <c r="G4" s="26">
        <f>D4/B4</f>
        <v>1.0064764841942946</v>
      </c>
      <c r="H4" s="25"/>
      <c r="I4" s="35">
        <f t="shared" ref="I4:I14" si="0">D4*1/$G$6-B4</f>
        <v>0.57871124620061209</v>
      </c>
      <c r="J4" s="35">
        <f t="shared" ref="J4:J14" si="1">D4*1/MIN($G$4:$G$24)-B4</f>
        <v>3.8812878787878873</v>
      </c>
      <c r="K4" s="35">
        <f t="shared" ref="K4:K14" si="2">D4*1/MAX($G$4:$G$24)-B4</f>
        <v>-6.049912536443145</v>
      </c>
      <c r="L4" s="31">
        <f t="shared" ref="L4:L14" si="3">D4*1/$G$26-B4</f>
        <v>-1.0400642165908707</v>
      </c>
      <c r="M4" s="35">
        <f>D4*1/$M$29-B4</f>
        <v>-0.2787307881250598</v>
      </c>
      <c r="O4" s="39">
        <f t="shared" ref="O4:O14" si="4">I4/$B4</f>
        <v>8.9238434263779823E-3</v>
      </c>
      <c r="P4" s="40">
        <f t="shared" ref="P4:P14" si="5">J4/B4</f>
        <v>5.9850237143992097E-2</v>
      </c>
      <c r="Q4" s="40">
        <f t="shared" ref="Q4:Q14" si="6">K4/B4</f>
        <v>-9.3290864093186515E-2</v>
      </c>
      <c r="R4" s="34">
        <f>L4/$B4</f>
        <v>-1.6037998713814505E-2</v>
      </c>
      <c r="S4" s="50">
        <f>M4/$B4</f>
        <v>-4.2980846279885862E-3</v>
      </c>
      <c r="AH4" s="22">
        <v>0</v>
      </c>
      <c r="AI4" s="23">
        <v>100</v>
      </c>
      <c r="AJ4" s="23">
        <v>0</v>
      </c>
      <c r="AK4" s="23">
        <f t="shared" ref="AK4:AK15" si="7">100/B4*D4</f>
        <v>100.64764841942946</v>
      </c>
      <c r="AL4" s="24"/>
    </row>
    <row r="5" spans="1:38" s="20" customFormat="1" x14ac:dyDescent="0.25">
      <c r="A5" s="19" t="s">
        <v>3</v>
      </c>
      <c r="B5" s="20">
        <v>0.65</v>
      </c>
      <c r="C5" s="20">
        <v>0.05</v>
      </c>
      <c r="D5" s="20">
        <v>0.64</v>
      </c>
      <c r="E5" s="20">
        <v>7.0000000000000007E-2</v>
      </c>
      <c r="F5" s="21">
        <f t="shared" ref="F5:F14" si="8">D5/B5</f>
        <v>0.98461538461538456</v>
      </c>
      <c r="G5" s="26">
        <f t="shared" ref="G5:G24" si="9">D5/B5</f>
        <v>0.98461538461538456</v>
      </c>
      <c r="H5" s="25"/>
      <c r="I5" s="35">
        <f t="shared" si="0"/>
        <v>-8.4437689969605323E-3</v>
      </c>
      <c r="J5" s="35">
        <f t="shared" si="1"/>
        <v>2.3939393939393927E-2</v>
      </c>
      <c r="K5" s="35">
        <f t="shared" si="2"/>
        <v>-7.3440233236151675E-2</v>
      </c>
      <c r="L5" s="31">
        <f t="shared" si="3"/>
        <v>-2.4316548163293428E-2</v>
      </c>
      <c r="M5" s="35">
        <f t="shared" ref="M5:M24" si="10">D5*1/$M$29-B5</f>
        <v>-1.6851351377356272E-2</v>
      </c>
      <c r="O5" s="39">
        <f t="shared" si="4"/>
        <v>-1.2990413841477741E-2</v>
      </c>
      <c r="P5" s="40">
        <f t="shared" si="5"/>
        <v>3.6829836829836808E-2</v>
      </c>
      <c r="Q5" s="40">
        <f t="shared" si="6"/>
        <v>-0.11298497420946411</v>
      </c>
      <c r="R5" s="34">
        <f t="shared" ref="R5:R14" si="11">L5/$B5</f>
        <v>-3.7410074097374506E-2</v>
      </c>
      <c r="S5" s="50">
        <f t="shared" ref="S5:S24" si="12">M5/$B5</f>
        <v>-2.5925155965163493E-2</v>
      </c>
      <c r="AH5" s="22">
        <v>0</v>
      </c>
      <c r="AI5" s="23">
        <v>100</v>
      </c>
      <c r="AJ5" s="23">
        <v>0</v>
      </c>
      <c r="AK5" s="23">
        <f t="shared" si="7"/>
        <v>98.461538461538453</v>
      </c>
      <c r="AL5" s="24"/>
    </row>
    <row r="6" spans="1:38" s="20" customFormat="1" x14ac:dyDescent="0.25">
      <c r="A6" s="19" t="s">
        <v>8</v>
      </c>
      <c r="B6" s="20">
        <v>16.489999999999998</v>
      </c>
      <c r="C6" s="20">
        <v>0.62</v>
      </c>
      <c r="D6" s="20">
        <v>16.45</v>
      </c>
      <c r="E6" s="20">
        <v>0.47</v>
      </c>
      <c r="F6" s="21">
        <f t="shared" si="8"/>
        <v>0.99757428744693755</v>
      </c>
      <c r="G6" s="26">
        <f t="shared" si="9"/>
        <v>0.99757428744693755</v>
      </c>
      <c r="H6" s="25"/>
      <c r="I6" s="36">
        <f t="shared" si="0"/>
        <v>0</v>
      </c>
      <c r="J6" s="35">
        <f t="shared" si="1"/>
        <v>0.83234848484848456</v>
      </c>
      <c r="K6" s="35">
        <f t="shared" si="2"/>
        <v>-1.6706122448979581</v>
      </c>
      <c r="L6" s="31">
        <f t="shared" si="3"/>
        <v>-0.40798002700964986</v>
      </c>
      <c r="M6" s="35">
        <f t="shared" si="10"/>
        <v>-0.21610114087111043</v>
      </c>
      <c r="O6" s="41">
        <f t="shared" si="4"/>
        <v>0</v>
      </c>
      <c r="P6" s="40">
        <f t="shared" si="5"/>
        <v>5.0475954205487242E-2</v>
      </c>
      <c r="Q6" s="40">
        <f t="shared" si="6"/>
        <v>-0.10131062734372094</v>
      </c>
      <c r="R6" s="34">
        <f t="shared" si="11"/>
        <v>-2.4741056822901751E-2</v>
      </c>
      <c r="S6" s="50">
        <f t="shared" si="12"/>
        <v>-1.3104981253554302E-2</v>
      </c>
      <c r="AH6" s="22">
        <v>0</v>
      </c>
      <c r="AI6" s="23">
        <v>100</v>
      </c>
      <c r="AJ6" s="23">
        <v>0</v>
      </c>
      <c r="AK6" s="23">
        <f t="shared" si="7"/>
        <v>99.757428744693755</v>
      </c>
      <c r="AL6" s="24"/>
    </row>
    <row r="7" spans="1:38" s="20" customFormat="1" x14ac:dyDescent="0.25">
      <c r="A7" s="19" t="s">
        <v>12</v>
      </c>
      <c r="B7" s="20">
        <v>4.17</v>
      </c>
      <c r="C7" s="20">
        <v>0.28000000000000003</v>
      </c>
      <c r="D7" s="20">
        <v>3.96</v>
      </c>
      <c r="E7" s="20">
        <v>0.36</v>
      </c>
      <c r="F7" s="21">
        <f t="shared" si="8"/>
        <v>0.94964028776978415</v>
      </c>
      <c r="G7" s="26">
        <f t="shared" si="9"/>
        <v>0.94964028776978415</v>
      </c>
      <c r="H7" s="25"/>
      <c r="I7" s="35">
        <f t="shared" si="0"/>
        <v>-0.20037082066869294</v>
      </c>
      <c r="J7" s="36">
        <f t="shared" si="1"/>
        <v>0</v>
      </c>
      <c r="K7" s="35">
        <f t="shared" si="2"/>
        <v>-0.60253644314868815</v>
      </c>
      <c r="L7" s="31">
        <f t="shared" si="3"/>
        <v>-0.29858364176037799</v>
      </c>
      <c r="M7" s="35">
        <f t="shared" si="10"/>
        <v>-0.25239273664739192</v>
      </c>
      <c r="O7" s="39">
        <f t="shared" si="4"/>
        <v>-4.8050556515274088E-2</v>
      </c>
      <c r="P7" s="42">
        <f t="shared" si="5"/>
        <v>0</v>
      </c>
      <c r="Q7" s="40">
        <f t="shared" si="6"/>
        <v>-0.14449315183421779</v>
      </c>
      <c r="R7" s="34">
        <f t="shared" si="11"/>
        <v>-7.160279178905947E-2</v>
      </c>
      <c r="S7" s="50">
        <f t="shared" si="12"/>
        <v>-6.0525836126472887E-2</v>
      </c>
      <c r="AH7" s="22">
        <v>0</v>
      </c>
      <c r="AI7" s="23">
        <v>100</v>
      </c>
      <c r="AJ7" s="23">
        <v>0</v>
      </c>
      <c r="AK7" s="23">
        <f t="shared" si="7"/>
        <v>94.964028776978424</v>
      </c>
      <c r="AL7" s="24"/>
    </row>
    <row r="8" spans="1:38" s="20" customFormat="1" x14ac:dyDescent="0.25">
      <c r="A8" s="20" t="s">
        <v>13</v>
      </c>
      <c r="B8" s="20">
        <v>0.09</v>
      </c>
      <c r="C8" s="20">
        <v>0.01</v>
      </c>
      <c r="D8" s="20">
        <v>7.0000000000000007E-2</v>
      </c>
      <c r="E8" s="20">
        <v>0.01</v>
      </c>
      <c r="F8" s="21">
        <f t="shared" si="8"/>
        <v>0.7777777777777779</v>
      </c>
      <c r="G8" s="27"/>
      <c r="H8" s="25"/>
      <c r="I8" s="35">
        <f t="shared" si="0"/>
        <v>-1.9829787234042551E-2</v>
      </c>
      <c r="J8" s="35">
        <f t="shared" si="1"/>
        <v>-1.6287878787878782E-2</v>
      </c>
      <c r="K8" s="35">
        <f t="shared" si="2"/>
        <v>-2.6938775510204072E-2</v>
      </c>
      <c r="L8" s="23">
        <f t="shared" si="3"/>
        <v>-2.1565872455360208E-2</v>
      </c>
      <c r="M8" s="35">
        <f t="shared" si="10"/>
        <v>-2.0749366556898338E-2</v>
      </c>
      <c r="O8" s="39">
        <f t="shared" si="4"/>
        <v>-0.22033096926713946</v>
      </c>
      <c r="P8" s="40">
        <f t="shared" si="5"/>
        <v>-0.1809764309764309</v>
      </c>
      <c r="Q8" s="40">
        <f t="shared" si="6"/>
        <v>-0.29931972789115635</v>
      </c>
      <c r="R8" s="30">
        <f t="shared" si="11"/>
        <v>-0.23962080505955788</v>
      </c>
      <c r="S8" s="50">
        <f t="shared" si="12"/>
        <v>-0.23054851729887044</v>
      </c>
      <c r="AH8" s="22">
        <v>0</v>
      </c>
      <c r="AI8" s="23">
        <v>100</v>
      </c>
      <c r="AJ8" s="23">
        <v>0</v>
      </c>
      <c r="AK8" s="23">
        <f t="shared" si="7"/>
        <v>77.777777777777786</v>
      </c>
      <c r="AL8" s="24"/>
    </row>
    <row r="9" spans="1:38" s="20" customFormat="1" x14ac:dyDescent="0.25">
      <c r="A9" s="20" t="s">
        <v>14</v>
      </c>
      <c r="B9" s="20">
        <v>1.1299999999999999</v>
      </c>
      <c r="C9" s="20">
        <v>0.09</v>
      </c>
      <c r="D9" s="20">
        <v>2.56</v>
      </c>
      <c r="E9" s="20">
        <v>0.13</v>
      </c>
      <c r="F9" s="21">
        <f t="shared" si="8"/>
        <v>2.2654867256637172</v>
      </c>
      <c r="G9" s="27"/>
      <c r="H9" s="25"/>
      <c r="I9" s="35">
        <f t="shared" si="0"/>
        <v>1.4362249240121581</v>
      </c>
      <c r="J9" s="35">
        <f t="shared" si="1"/>
        <v>1.5657575757575759</v>
      </c>
      <c r="K9" s="35">
        <f t="shared" si="2"/>
        <v>1.1762390670553935</v>
      </c>
      <c r="L9" s="23">
        <f t="shared" si="3"/>
        <v>1.3727338073468265</v>
      </c>
      <c r="M9" s="35">
        <f t="shared" si="10"/>
        <v>1.4025945944905751</v>
      </c>
      <c r="O9" s="39">
        <f t="shared" si="4"/>
        <v>1.2709955079753612</v>
      </c>
      <c r="P9" s="40">
        <f t="shared" si="5"/>
        <v>1.3856261732367929</v>
      </c>
      <c r="Q9" s="40">
        <f t="shared" si="6"/>
        <v>1.0409195283676049</v>
      </c>
      <c r="R9" s="30">
        <f t="shared" si="11"/>
        <v>1.2148086790679882</v>
      </c>
      <c r="S9" s="50">
        <f t="shared" si="12"/>
        <v>1.2412341544164383</v>
      </c>
      <c r="AH9" s="22">
        <v>0</v>
      </c>
      <c r="AI9" s="23">
        <v>100</v>
      </c>
      <c r="AJ9" s="23">
        <v>0</v>
      </c>
      <c r="AK9" s="23">
        <f t="shared" si="7"/>
        <v>226.54867256637172</v>
      </c>
      <c r="AL9" s="24"/>
    </row>
    <row r="10" spans="1:38" s="20" customFormat="1" x14ac:dyDescent="0.25">
      <c r="A10" s="20" t="s">
        <v>15</v>
      </c>
      <c r="B10" s="20">
        <v>2.98</v>
      </c>
      <c r="C10" s="20">
        <v>0.27</v>
      </c>
      <c r="D10" s="20">
        <v>0.84</v>
      </c>
      <c r="E10" s="20">
        <v>0.35</v>
      </c>
      <c r="F10" s="21">
        <f t="shared" si="8"/>
        <v>0.28187919463087246</v>
      </c>
      <c r="G10" s="27"/>
      <c r="H10" s="25"/>
      <c r="I10" s="35">
        <f t="shared" si="0"/>
        <v>-2.1379574468085107</v>
      </c>
      <c r="J10" s="35">
        <f t="shared" si="1"/>
        <v>-2.0954545454545457</v>
      </c>
      <c r="K10" s="35">
        <f t="shared" si="2"/>
        <v>-2.2232653061224488</v>
      </c>
      <c r="L10" s="23">
        <f t="shared" si="3"/>
        <v>-2.1587904694643227</v>
      </c>
      <c r="M10" s="35">
        <f t="shared" si="10"/>
        <v>-2.1489923986827799</v>
      </c>
      <c r="O10" s="39">
        <f t="shared" si="4"/>
        <v>-0.71743538483507074</v>
      </c>
      <c r="P10" s="40">
        <f t="shared" si="5"/>
        <v>-0.7031726662599147</v>
      </c>
      <c r="Q10" s="40">
        <f t="shared" si="6"/>
        <v>-0.74606218326256668</v>
      </c>
      <c r="R10" s="30">
        <f t="shared" si="11"/>
        <v>-0.72442633203500761</v>
      </c>
      <c r="S10" s="50">
        <f t="shared" si="12"/>
        <v>-0.72113838881972481</v>
      </c>
      <c r="AH10" s="22">
        <v>0</v>
      </c>
      <c r="AI10" s="23">
        <v>100</v>
      </c>
      <c r="AJ10" s="23">
        <v>0</v>
      </c>
      <c r="AK10" s="23">
        <f t="shared" si="7"/>
        <v>28.187919463087248</v>
      </c>
      <c r="AL10" s="24"/>
    </row>
    <row r="11" spans="1:38" s="20" customFormat="1" x14ac:dyDescent="0.25">
      <c r="A11" s="20" t="s">
        <v>16</v>
      </c>
      <c r="B11" s="20">
        <v>5.12</v>
      </c>
      <c r="C11" s="20">
        <v>0.43</v>
      </c>
      <c r="D11" s="20">
        <v>4</v>
      </c>
      <c r="E11" s="20">
        <v>0.6</v>
      </c>
      <c r="F11" s="21">
        <f t="shared" si="8"/>
        <v>0.78125</v>
      </c>
      <c r="G11" s="27"/>
      <c r="H11" s="25"/>
      <c r="I11" s="35">
        <f t="shared" si="0"/>
        <v>-1.1102735562310029</v>
      </c>
      <c r="J11" s="35">
        <f t="shared" si="1"/>
        <v>-0.90787878787878817</v>
      </c>
      <c r="K11" s="35">
        <f t="shared" si="2"/>
        <v>-1.5165014577259477</v>
      </c>
      <c r="L11" s="23">
        <f t="shared" si="3"/>
        <v>-1.209478426020584</v>
      </c>
      <c r="M11" s="35">
        <f t="shared" si="10"/>
        <v>-1.1628209461084769</v>
      </c>
      <c r="O11" s="39">
        <f t="shared" si="4"/>
        <v>-0.21685030395136776</v>
      </c>
      <c r="P11" s="40">
        <f t="shared" si="5"/>
        <v>-0.1773200757575758</v>
      </c>
      <c r="Q11" s="40">
        <f t="shared" si="6"/>
        <v>-0.29619169096209913</v>
      </c>
      <c r="R11" s="30">
        <f t="shared" si="11"/>
        <v>-0.23622625508214531</v>
      </c>
      <c r="S11" s="50">
        <f t="shared" si="12"/>
        <v>-0.22711346603681187</v>
      </c>
      <c r="AH11" s="22">
        <v>0</v>
      </c>
      <c r="AI11" s="23">
        <v>100</v>
      </c>
      <c r="AJ11" s="23">
        <v>0</v>
      </c>
      <c r="AK11" s="23">
        <f t="shared" si="7"/>
        <v>78.125</v>
      </c>
      <c r="AL11" s="24"/>
    </row>
    <row r="12" spans="1:38" s="20" customFormat="1" x14ac:dyDescent="0.25">
      <c r="A12" s="20" t="s">
        <v>17</v>
      </c>
      <c r="B12" s="20">
        <v>3.19</v>
      </c>
      <c r="C12" s="20">
        <v>0.2</v>
      </c>
      <c r="D12" s="20">
        <v>4.12</v>
      </c>
      <c r="E12" s="20">
        <v>0.49</v>
      </c>
      <c r="F12" s="21">
        <f t="shared" si="8"/>
        <v>1.2915360501567399</v>
      </c>
      <c r="G12" s="27"/>
      <c r="H12" s="25"/>
      <c r="I12" s="35">
        <f t="shared" si="0"/>
        <v>0.94001823708206667</v>
      </c>
      <c r="J12" s="35">
        <f t="shared" si="1"/>
        <v>1.1484848484848489</v>
      </c>
      <c r="K12" s="35">
        <f t="shared" si="2"/>
        <v>0.52160349854227395</v>
      </c>
      <c r="L12" s="23">
        <f t="shared" si="3"/>
        <v>0.83783722119879878</v>
      </c>
      <c r="M12" s="35">
        <f t="shared" si="10"/>
        <v>0.88589442550826947</v>
      </c>
      <c r="O12" s="39">
        <f t="shared" si="4"/>
        <v>0.29467656334861025</v>
      </c>
      <c r="P12" s="40">
        <f t="shared" si="5"/>
        <v>0.3600265982711125</v>
      </c>
      <c r="Q12" s="40">
        <f t="shared" si="6"/>
        <v>0.16351206850854982</v>
      </c>
      <c r="R12" s="30">
        <f t="shared" si="11"/>
        <v>0.26264489692752313</v>
      </c>
      <c r="S12" s="50">
        <f t="shared" si="12"/>
        <v>0.27770985125651082</v>
      </c>
      <c r="AH12" s="22">
        <v>0</v>
      </c>
      <c r="AI12" s="23">
        <v>100</v>
      </c>
      <c r="AJ12" s="23">
        <v>0</v>
      </c>
      <c r="AK12" s="23">
        <f t="shared" si="7"/>
        <v>129.153605015674</v>
      </c>
      <c r="AL12" s="24"/>
    </row>
    <row r="13" spans="1:38" s="20" customFormat="1" x14ac:dyDescent="0.25">
      <c r="A13" s="19" t="s">
        <v>18</v>
      </c>
      <c r="B13" s="20">
        <v>0.15</v>
      </c>
      <c r="C13" s="20">
        <v>0.03</v>
      </c>
      <c r="D13" s="20">
        <v>0.16</v>
      </c>
      <c r="E13" s="20">
        <v>0.02</v>
      </c>
      <c r="F13" s="21">
        <f t="shared" si="8"/>
        <v>1.0666666666666667</v>
      </c>
      <c r="G13" s="26">
        <f t="shared" si="9"/>
        <v>1.0666666666666667</v>
      </c>
      <c r="H13" s="25"/>
      <c r="I13" s="35">
        <f t="shared" si="0"/>
        <v>1.0389057750759878E-2</v>
      </c>
      <c r="J13" s="35">
        <f t="shared" si="1"/>
        <v>1.8484848484848493E-2</v>
      </c>
      <c r="K13" s="35">
        <f t="shared" si="2"/>
        <v>-5.8600583090379077E-3</v>
      </c>
      <c r="L13" s="31">
        <f t="shared" si="3"/>
        <v>6.4208629591766542E-3</v>
      </c>
      <c r="M13" s="35">
        <f t="shared" si="10"/>
        <v>8.2871621556609432E-3</v>
      </c>
      <c r="O13" s="39">
        <f t="shared" si="4"/>
        <v>6.9260385005065858E-2</v>
      </c>
      <c r="P13" s="40">
        <f t="shared" si="5"/>
        <v>0.12323232323232329</v>
      </c>
      <c r="Q13" s="40">
        <f t="shared" si="6"/>
        <v>-3.9067055393586056E-2</v>
      </c>
      <c r="R13" s="34">
        <f t="shared" si="11"/>
        <v>4.2805753061177697E-2</v>
      </c>
      <c r="S13" s="50">
        <f t="shared" si="12"/>
        <v>5.524774770440629E-2</v>
      </c>
      <c r="AH13" s="22">
        <v>0</v>
      </c>
      <c r="AI13" s="23">
        <v>100</v>
      </c>
      <c r="AJ13" s="23">
        <v>0</v>
      </c>
      <c r="AK13" s="23">
        <f t="shared" si="7"/>
        <v>106.66666666666669</v>
      </c>
      <c r="AL13" s="24"/>
    </row>
    <row r="14" spans="1:38" s="20" customFormat="1" x14ac:dyDescent="0.25">
      <c r="A14" t="s">
        <v>33</v>
      </c>
      <c r="B14" s="20">
        <v>0.8</v>
      </c>
      <c r="C14" s="20">
        <v>0.13</v>
      </c>
      <c r="D14" s="20">
        <v>1.53</v>
      </c>
      <c r="E14" s="20">
        <v>0.16</v>
      </c>
      <c r="F14" s="21">
        <f t="shared" si="8"/>
        <v>1.9124999999999999</v>
      </c>
      <c r="G14" s="27"/>
      <c r="H14" s="25"/>
      <c r="I14" s="35">
        <f t="shared" si="0"/>
        <v>0.73372036474164126</v>
      </c>
      <c r="J14" s="35">
        <f t="shared" si="1"/>
        <v>0.81113636363636354</v>
      </c>
      <c r="K14" s="35">
        <f t="shared" si="2"/>
        <v>0.57833819241982498</v>
      </c>
      <c r="L14" s="23">
        <f t="shared" si="3"/>
        <v>0.69577450204712665</v>
      </c>
      <c r="M14" s="35">
        <f t="shared" si="10"/>
        <v>0.7136209881135076</v>
      </c>
      <c r="O14" s="39">
        <f t="shared" si="4"/>
        <v>0.91715045592705158</v>
      </c>
      <c r="P14" s="40">
        <f t="shared" si="5"/>
        <v>1.0139204545454543</v>
      </c>
      <c r="Q14" s="40">
        <f t="shared" si="6"/>
        <v>0.72292274052478123</v>
      </c>
      <c r="R14" s="30">
        <f t="shared" si="11"/>
        <v>0.86971812755890832</v>
      </c>
      <c r="S14" s="50">
        <f t="shared" si="12"/>
        <v>0.8920262351418845</v>
      </c>
      <c r="AH14" s="22">
        <v>0</v>
      </c>
      <c r="AI14" s="23">
        <v>100</v>
      </c>
      <c r="AJ14" s="23">
        <v>0</v>
      </c>
      <c r="AK14" s="23">
        <f t="shared" si="7"/>
        <v>191.25</v>
      </c>
      <c r="AL14" s="24"/>
    </row>
    <row r="15" spans="1:38" s="20" customFormat="1" x14ac:dyDescent="0.25">
      <c r="A15" s="20" t="s">
        <v>20</v>
      </c>
      <c r="B15" s="20">
        <v>99.62</v>
      </c>
      <c r="D15" s="20">
        <v>99.57</v>
      </c>
      <c r="F15" s="21"/>
      <c r="G15" s="27"/>
      <c r="H15" s="25"/>
      <c r="I15" s="35"/>
      <c r="J15" s="35"/>
      <c r="K15" s="35"/>
      <c r="L15" s="23"/>
      <c r="M15" s="35"/>
      <c r="O15" s="39"/>
      <c r="P15" s="40"/>
      <c r="Q15" s="40"/>
      <c r="R15" s="30"/>
      <c r="S15" s="50"/>
      <c r="AH15" s="22">
        <v>0</v>
      </c>
      <c r="AI15" s="23">
        <v>100</v>
      </c>
      <c r="AJ15" s="23">
        <v>0</v>
      </c>
      <c r="AK15" s="23">
        <f t="shared" si="7"/>
        <v>99.949809275245912</v>
      </c>
      <c r="AL15" s="24"/>
    </row>
    <row r="16" spans="1:38" s="20" customFormat="1" x14ac:dyDescent="0.25">
      <c r="G16" s="27"/>
      <c r="H16" s="25"/>
      <c r="I16" s="23"/>
      <c r="J16" s="23"/>
      <c r="K16" s="23"/>
      <c r="L16" s="23"/>
      <c r="M16" s="35"/>
      <c r="O16" s="39"/>
      <c r="P16" s="40"/>
      <c r="Q16" s="40"/>
      <c r="R16" s="30"/>
      <c r="S16" s="50"/>
      <c r="AH16" s="22"/>
      <c r="AI16" s="23"/>
      <c r="AJ16" s="23"/>
      <c r="AK16" s="23"/>
      <c r="AL16" s="24"/>
    </row>
    <row r="17" spans="1:38" s="20" customFormat="1" x14ac:dyDescent="0.25">
      <c r="A17" s="20" t="s">
        <v>21</v>
      </c>
      <c r="F17" s="21"/>
      <c r="G17" s="27"/>
      <c r="H17" s="25"/>
      <c r="I17" s="35"/>
      <c r="J17" s="35"/>
      <c r="K17" s="35"/>
      <c r="L17" s="12" t="s">
        <v>21</v>
      </c>
      <c r="M17" s="35"/>
      <c r="O17" s="39"/>
      <c r="P17" s="40"/>
      <c r="Q17" s="40"/>
      <c r="R17" s="30"/>
      <c r="S17" s="50"/>
      <c r="AH17" s="22"/>
      <c r="AI17" s="23"/>
      <c r="AJ17" s="23"/>
      <c r="AK17" s="23"/>
      <c r="AL17" s="24"/>
    </row>
    <row r="18" spans="1:38" s="20" customFormat="1" x14ac:dyDescent="0.25">
      <c r="A18" s="19" t="s">
        <v>22</v>
      </c>
      <c r="B18" s="20">
        <v>24</v>
      </c>
      <c r="C18" s="20">
        <v>5</v>
      </c>
      <c r="D18" s="20">
        <v>25</v>
      </c>
      <c r="E18" s="20">
        <v>6</v>
      </c>
      <c r="F18" s="21">
        <f t="shared" ref="F18:F24" si="13">D18/B18</f>
        <v>1.0416666666666667</v>
      </c>
      <c r="G18" s="26">
        <f t="shared" si="9"/>
        <v>1.0416666666666667</v>
      </c>
      <c r="H18" s="25"/>
      <c r="I18" s="37">
        <f t="shared" ref="I18:I24" si="14">D18*1/$G$6-B18</f>
        <v>1.0607902735562291</v>
      </c>
      <c r="J18" s="37">
        <f t="shared" ref="J18:J24" si="15">D18*1/MIN($G$4:$G$24)-B18</f>
        <v>2.3257575757575779</v>
      </c>
      <c r="K18" s="37">
        <f t="shared" ref="K18:K24" si="16">D18*1/MAX($G$4:$G$24)-B18</f>
        <v>-1.4781341107871739</v>
      </c>
      <c r="L18" s="32">
        <f t="shared" ref="L18:L24" si="17">D18*1/$G$26-B18</f>
        <v>0.4407598373713526</v>
      </c>
      <c r="M18" s="37">
        <f t="shared" si="10"/>
        <v>0.73236908682202184</v>
      </c>
      <c r="O18" s="39">
        <f t="shared" ref="O18:O24" si="18">I18/$B18</f>
        <v>4.4199594731509549E-2</v>
      </c>
      <c r="P18" s="40">
        <f t="shared" ref="P18:P24" si="19">J18/B18</f>
        <v>9.6906565656565746E-2</v>
      </c>
      <c r="Q18" s="40">
        <f t="shared" ref="Q18:Q24" si="20">K18/B18</f>
        <v>-6.1588921282798914E-2</v>
      </c>
      <c r="R18" s="34">
        <f t="shared" ref="R18:R24" si="21">L18/$B18</f>
        <v>1.8364993223806358E-2</v>
      </c>
      <c r="S18" s="50">
        <f t="shared" si="12"/>
        <v>3.0515378617584243E-2</v>
      </c>
      <c r="AH18" s="22">
        <v>0</v>
      </c>
      <c r="AI18" s="23">
        <v>100</v>
      </c>
      <c r="AJ18" s="23">
        <v>0</v>
      </c>
      <c r="AK18" s="23">
        <f t="shared" ref="AK18:AK24" si="22">100/B18*D18</f>
        <v>104.16666666666667</v>
      </c>
      <c r="AL18" s="24"/>
    </row>
    <row r="19" spans="1:38" s="20" customFormat="1" x14ac:dyDescent="0.25">
      <c r="A19" s="19" t="s">
        <v>23</v>
      </c>
      <c r="B19" s="20">
        <v>309</v>
      </c>
      <c r="C19" s="20">
        <v>18</v>
      </c>
      <c r="D19" s="20">
        <v>343</v>
      </c>
      <c r="E19" s="20">
        <v>25</v>
      </c>
      <c r="F19" s="21">
        <f t="shared" si="13"/>
        <v>1.110032362459547</v>
      </c>
      <c r="G19" s="26">
        <f t="shared" si="9"/>
        <v>1.110032362459547</v>
      </c>
      <c r="H19" s="25"/>
      <c r="I19" s="37">
        <f t="shared" si="14"/>
        <v>34.834042553191466</v>
      </c>
      <c r="J19" s="37">
        <f t="shared" si="15"/>
        <v>52.189393939393938</v>
      </c>
      <c r="K19" s="38">
        <f t="shared" si="16"/>
        <v>0</v>
      </c>
      <c r="L19" s="32">
        <f t="shared" si="17"/>
        <v>26.327224968734924</v>
      </c>
      <c r="M19" s="37">
        <f t="shared" si="10"/>
        <v>30.328103871198095</v>
      </c>
      <c r="O19" s="39">
        <f t="shared" si="18"/>
        <v>0.11273152929835425</v>
      </c>
      <c r="P19" s="40">
        <f t="shared" si="19"/>
        <v>0.16889771501421985</v>
      </c>
      <c r="Q19" s="42">
        <f t="shared" si="20"/>
        <v>0</v>
      </c>
      <c r="R19" s="34">
        <f t="shared" si="21"/>
        <v>8.5201375303349272E-2</v>
      </c>
      <c r="S19" s="50">
        <f t="shared" si="12"/>
        <v>9.8149203466660506E-2</v>
      </c>
      <c r="AH19" s="22">
        <v>0</v>
      </c>
      <c r="AI19" s="23">
        <v>100</v>
      </c>
      <c r="AJ19" s="23">
        <v>0</v>
      </c>
      <c r="AK19" s="23">
        <f t="shared" si="22"/>
        <v>111.00323624595468</v>
      </c>
      <c r="AL19" s="24"/>
    </row>
    <row r="20" spans="1:38" s="20" customFormat="1" x14ac:dyDescent="0.25">
      <c r="A20" s="19" t="s">
        <v>24</v>
      </c>
      <c r="B20" s="20">
        <v>43</v>
      </c>
      <c r="C20" s="20">
        <v>8</v>
      </c>
      <c r="D20" s="20">
        <v>43</v>
      </c>
      <c r="E20" s="20">
        <v>4</v>
      </c>
      <c r="F20" s="21">
        <f t="shared" si="13"/>
        <v>1</v>
      </c>
      <c r="G20" s="26">
        <f t="shared" si="9"/>
        <v>1</v>
      </c>
      <c r="H20" s="25"/>
      <c r="I20" s="37">
        <f t="shared" si="14"/>
        <v>0.10455927051671665</v>
      </c>
      <c r="J20" s="37">
        <f t="shared" si="15"/>
        <v>2.2803030303030312</v>
      </c>
      <c r="K20" s="37">
        <f t="shared" si="16"/>
        <v>-4.2623906705539341</v>
      </c>
      <c r="L20" s="32">
        <f t="shared" si="17"/>
        <v>-0.96189307972127835</v>
      </c>
      <c r="M20" s="37">
        <f t="shared" si="10"/>
        <v>-0.460325170666124</v>
      </c>
      <c r="O20" s="39">
        <f t="shared" si="18"/>
        <v>2.4316109422492242E-3</v>
      </c>
      <c r="P20" s="40">
        <f t="shared" si="19"/>
        <v>5.3030303030303053E-2</v>
      </c>
      <c r="Q20" s="40">
        <f t="shared" si="20"/>
        <v>-9.912536443148684E-2</v>
      </c>
      <c r="R20" s="34">
        <f t="shared" si="21"/>
        <v>-2.2369606505146009E-2</v>
      </c>
      <c r="S20" s="50">
        <f t="shared" si="12"/>
        <v>-1.0705236527119162E-2</v>
      </c>
      <c r="AH20" s="22">
        <v>0</v>
      </c>
      <c r="AI20" s="23">
        <v>100</v>
      </c>
      <c r="AJ20" s="23">
        <v>0</v>
      </c>
      <c r="AK20" s="23">
        <f t="shared" si="22"/>
        <v>100</v>
      </c>
      <c r="AL20" s="24"/>
    </row>
    <row r="21" spans="1:38" s="20" customFormat="1" x14ac:dyDescent="0.25">
      <c r="A21" s="20" t="s">
        <v>25</v>
      </c>
      <c r="B21" s="20">
        <v>319</v>
      </c>
      <c r="C21" s="20">
        <v>47</v>
      </c>
      <c r="D21" s="20">
        <v>136</v>
      </c>
      <c r="E21" s="20">
        <v>63</v>
      </c>
      <c r="F21" s="21">
        <f t="shared" si="13"/>
        <v>0.42633228840125392</v>
      </c>
      <c r="G21" s="27"/>
      <c r="H21" s="25"/>
      <c r="I21" s="37">
        <f t="shared" si="14"/>
        <v>-182.66930091185409</v>
      </c>
      <c r="J21" s="37">
        <f t="shared" si="15"/>
        <v>-175.78787878787878</v>
      </c>
      <c r="K21" s="37">
        <f t="shared" si="16"/>
        <v>-196.48104956268222</v>
      </c>
      <c r="L21" s="28">
        <f t="shared" si="17"/>
        <v>-186.04226648469984</v>
      </c>
      <c r="M21" s="37">
        <f t="shared" si="10"/>
        <v>-184.45591216768821</v>
      </c>
      <c r="O21" s="39">
        <f t="shared" si="18"/>
        <v>-0.57263103734123544</v>
      </c>
      <c r="P21" s="40">
        <f t="shared" si="19"/>
        <v>-0.55105918115322505</v>
      </c>
      <c r="Q21" s="40">
        <f t="shared" si="20"/>
        <v>-0.61592805505543013</v>
      </c>
      <c r="R21" s="30">
        <f t="shared" si="21"/>
        <v>-0.58320459713072048</v>
      </c>
      <c r="S21" s="50">
        <f t="shared" si="12"/>
        <v>-0.57823169958522946</v>
      </c>
      <c r="AH21" s="22">
        <v>0</v>
      </c>
      <c r="AI21" s="23">
        <v>100</v>
      </c>
      <c r="AJ21" s="23">
        <v>0</v>
      </c>
      <c r="AK21" s="23">
        <f t="shared" si="22"/>
        <v>42.633228840125398</v>
      </c>
      <c r="AL21" s="24"/>
    </row>
    <row r="22" spans="1:38" s="20" customFormat="1" x14ac:dyDescent="0.25">
      <c r="A22" s="25" t="s">
        <v>26</v>
      </c>
      <c r="B22" s="20">
        <v>139</v>
      </c>
      <c r="C22" s="20">
        <v>29</v>
      </c>
      <c r="D22" s="20">
        <v>185</v>
      </c>
      <c r="E22" s="20">
        <v>53</v>
      </c>
      <c r="F22" s="21">
        <f t="shared" si="13"/>
        <v>1.3309352517985611</v>
      </c>
      <c r="G22" s="21"/>
      <c r="H22" s="25"/>
      <c r="I22" s="37">
        <f t="shared" si="14"/>
        <v>46.449848024316111</v>
      </c>
      <c r="J22" s="37">
        <f t="shared" si="15"/>
        <v>55.810606060606062</v>
      </c>
      <c r="K22" s="37">
        <f t="shared" si="16"/>
        <v>27.661807580174923</v>
      </c>
      <c r="L22" s="28">
        <f t="shared" si="17"/>
        <v>41.861622796548005</v>
      </c>
      <c r="M22" s="37">
        <f t="shared" si="10"/>
        <v>44.019531242482941</v>
      </c>
      <c r="O22" s="39">
        <f t="shared" si="18"/>
        <v>0.33417156852025981</v>
      </c>
      <c r="P22" s="40">
        <f t="shared" si="19"/>
        <v>0.40151515151515155</v>
      </c>
      <c r="Q22" s="40">
        <f t="shared" si="20"/>
        <v>0.19900580992931599</v>
      </c>
      <c r="R22" s="30">
        <f t="shared" si="21"/>
        <v>0.30116275393200004</v>
      </c>
      <c r="S22" s="50">
        <f t="shared" si="12"/>
        <v>0.31668727512577655</v>
      </c>
      <c r="AH22" s="22">
        <v>0</v>
      </c>
      <c r="AI22" s="23">
        <v>100</v>
      </c>
      <c r="AJ22" s="23">
        <v>0</v>
      </c>
      <c r="AK22" s="23">
        <f t="shared" si="22"/>
        <v>133.0935251798561</v>
      </c>
      <c r="AL22" s="24"/>
    </row>
    <row r="23" spans="1:38" s="20" customFormat="1" x14ac:dyDescent="0.25">
      <c r="A23" s="19" t="s">
        <v>27</v>
      </c>
      <c r="B23" s="20">
        <v>47</v>
      </c>
      <c r="C23" s="20">
        <v>4</v>
      </c>
      <c r="D23" s="20">
        <v>52</v>
      </c>
      <c r="E23" s="20">
        <v>4</v>
      </c>
      <c r="F23" s="21">
        <f t="shared" si="13"/>
        <v>1.1063829787234043</v>
      </c>
      <c r="G23" s="26">
        <f t="shared" si="9"/>
        <v>1.1063829787234043</v>
      </c>
      <c r="H23" s="25"/>
      <c r="I23" s="37">
        <f t="shared" si="14"/>
        <v>5.1264437689969569</v>
      </c>
      <c r="J23" s="37">
        <f t="shared" si="15"/>
        <v>7.7575757575757578</v>
      </c>
      <c r="K23" s="37">
        <f t="shared" si="16"/>
        <v>-0.15451895043732122</v>
      </c>
      <c r="L23" s="32">
        <f t="shared" si="17"/>
        <v>3.8367804617324097</v>
      </c>
      <c r="M23" s="37">
        <f t="shared" si="10"/>
        <v>4.4433277005898049</v>
      </c>
      <c r="O23" s="39">
        <f t="shared" si="18"/>
        <v>0.10907327168078632</v>
      </c>
      <c r="P23" s="40">
        <f t="shared" si="19"/>
        <v>0.16505480335267569</v>
      </c>
      <c r="Q23" s="40">
        <f t="shared" si="20"/>
        <v>-3.2876372433472602E-3</v>
      </c>
      <c r="R23" s="34">
        <f t="shared" si="21"/>
        <v>8.1633626845370413E-2</v>
      </c>
      <c r="S23" s="50">
        <f t="shared" si="12"/>
        <v>9.4538887246591596E-2</v>
      </c>
      <c r="AH23" s="22">
        <v>0</v>
      </c>
      <c r="AI23" s="23">
        <v>100</v>
      </c>
      <c r="AJ23" s="23">
        <v>0</v>
      </c>
      <c r="AK23" s="23">
        <f t="shared" si="22"/>
        <v>110.63829787234042</v>
      </c>
      <c r="AL23" s="24"/>
    </row>
    <row r="24" spans="1:38" s="20" customFormat="1" x14ac:dyDescent="0.25">
      <c r="A24" s="19" t="s">
        <v>28</v>
      </c>
      <c r="B24" s="20">
        <v>1139</v>
      </c>
      <c r="C24" s="20">
        <v>114</v>
      </c>
      <c r="D24" s="20">
        <v>1100</v>
      </c>
      <c r="E24" s="20">
        <v>151</v>
      </c>
      <c r="F24" s="21">
        <f t="shared" si="13"/>
        <v>0.96575943810359965</v>
      </c>
      <c r="G24" s="26">
        <f t="shared" si="9"/>
        <v>0.96575943810359965</v>
      </c>
      <c r="H24" s="25"/>
      <c r="I24" s="37">
        <f t="shared" si="14"/>
        <v>-36.325227963525776</v>
      </c>
      <c r="J24" s="37">
        <f t="shared" si="15"/>
        <v>19.333333333333258</v>
      </c>
      <c r="K24" s="37">
        <f t="shared" si="16"/>
        <v>-148.03790087463562</v>
      </c>
      <c r="L24" s="32">
        <f t="shared" si="17"/>
        <v>-63.606567155660514</v>
      </c>
      <c r="M24" s="37">
        <f t="shared" si="10"/>
        <v>-50.775760179831195</v>
      </c>
      <c r="O24" s="39">
        <f t="shared" si="18"/>
        <v>-3.1892210679127106E-2</v>
      </c>
      <c r="P24" s="40">
        <f t="shared" si="19"/>
        <v>1.6973953760608656E-2</v>
      </c>
      <c r="Q24" s="40">
        <f t="shared" si="20"/>
        <v>-0.12997181815156772</v>
      </c>
      <c r="R24" s="34">
        <f t="shared" si="21"/>
        <v>-5.5844220505408701E-2</v>
      </c>
      <c r="S24" s="50">
        <f t="shared" si="12"/>
        <v>-4.4579245109597189E-2</v>
      </c>
      <c r="AH24" s="22">
        <v>0</v>
      </c>
      <c r="AI24" s="23">
        <v>100</v>
      </c>
      <c r="AJ24" s="23">
        <v>0</v>
      </c>
      <c r="AK24" s="23">
        <f t="shared" si="22"/>
        <v>96.575943810359959</v>
      </c>
    </row>
    <row r="26" spans="1:38" x14ac:dyDescent="0.25">
      <c r="F26" t="s">
        <v>36</v>
      </c>
      <c r="G26" s="43">
        <f>AVERAGE(G4:G24)</f>
        <v>1.0228814556646286</v>
      </c>
      <c r="I26" s="12"/>
      <c r="J26" s="12"/>
      <c r="K26" s="12"/>
      <c r="L26" s="12"/>
      <c r="M26" s="12"/>
      <c r="AH26" s="9">
        <v>0</v>
      </c>
      <c r="AI26" s="12">
        <v>100</v>
      </c>
      <c r="AJ26" s="12">
        <v>0</v>
      </c>
      <c r="AK26" s="23">
        <f>AI26*G26</f>
        <v>102.28814556646286</v>
      </c>
    </row>
    <row r="27" spans="1:38" ht="15.75" x14ac:dyDescent="0.25">
      <c r="H27" s="5" t="s">
        <v>41</v>
      </c>
      <c r="I27" s="12">
        <f>(1/(G6)-1)*100</f>
        <v>0.24316109422493071</v>
      </c>
      <c r="J27" s="12">
        <f>(1/(G7)-1)*100</f>
        <v>5.3030303030302983</v>
      </c>
      <c r="K27" s="12">
        <f>(1/(G19)-1)*100</f>
        <v>-9.9125364431486886</v>
      </c>
      <c r="L27" s="44">
        <f>(1/$G$26-1)*100</f>
        <v>-2.2369606505145967</v>
      </c>
      <c r="M27" s="44">
        <f>(1/$M$29-1)*100</f>
        <v>-1.0705236527119188</v>
      </c>
    </row>
    <row r="29" spans="1:38" x14ac:dyDescent="0.25">
      <c r="G29" s="18"/>
      <c r="I29" s="12"/>
      <c r="L29" s="12" t="s">
        <v>53</v>
      </c>
      <c r="M29" s="18">
        <v>1.01082107873445</v>
      </c>
    </row>
  </sheetData>
  <pageMargins left="0.7" right="0.7" top="0.78740157499999996" bottom="0.78740157499999996" header="0.3" footer="0.3"/>
  <pageSetup paperSize="9" orientation="portrait" horizontalDpi="4294967293" verticalDpi="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29"/>
  <sheetViews>
    <sheetView zoomScaleNormal="100" zoomScaleSheetLayoutView="100" workbookViewId="0"/>
  </sheetViews>
  <sheetFormatPr defaultRowHeight="15" x14ac:dyDescent="0.25"/>
  <cols>
    <col min="2" max="2" width="9.28515625" bestFit="1" customWidth="1"/>
    <col min="3" max="3" width="9.140625" customWidth="1"/>
    <col min="4" max="4" width="9.28515625" bestFit="1" customWidth="1"/>
    <col min="5" max="5" width="9.140625" customWidth="1"/>
    <col min="6" max="6" width="10.42578125" bestFit="1" customWidth="1"/>
    <col min="7" max="7" width="10.7109375" style="6" customWidth="1"/>
    <col min="8" max="8" width="18" bestFit="1" customWidth="1"/>
    <col min="9" max="9" width="17.7109375" bestFit="1" customWidth="1"/>
    <col min="10" max="10" width="15.140625" customWidth="1"/>
    <col min="12" max="12" width="11.42578125" bestFit="1" customWidth="1"/>
    <col min="14" max="14" width="10.42578125" bestFit="1" customWidth="1"/>
    <col min="16" max="16" width="21.5703125" bestFit="1" customWidth="1"/>
    <col min="17" max="17" width="21.140625" bestFit="1" customWidth="1"/>
    <col min="18" max="18" width="21.5703125" bestFit="1" customWidth="1"/>
    <col min="20" max="20" width="11.28515625" bestFit="1" customWidth="1"/>
  </cols>
  <sheetData>
    <row r="2" spans="1:25" s="1" customFormat="1" ht="18.75" x14ac:dyDescent="0.25">
      <c r="B2" s="1" t="s">
        <v>4</v>
      </c>
      <c r="C2" s="2" t="s">
        <v>5</v>
      </c>
      <c r="D2" s="1" t="s">
        <v>6</v>
      </c>
      <c r="E2" s="2" t="s">
        <v>7</v>
      </c>
      <c r="F2" s="2" t="s">
        <v>29</v>
      </c>
      <c r="H2" s="1" t="s">
        <v>9</v>
      </c>
      <c r="I2" s="1" t="s">
        <v>10</v>
      </c>
      <c r="J2" s="1" t="s">
        <v>11</v>
      </c>
      <c r="L2" s="1" t="s">
        <v>1</v>
      </c>
      <c r="M2" s="8" t="s">
        <v>0</v>
      </c>
      <c r="N2" s="14">
        <v>1.01082107873445</v>
      </c>
      <c r="P2" s="1" t="s">
        <v>9</v>
      </c>
      <c r="Q2" s="1" t="s">
        <v>10</v>
      </c>
      <c r="R2" s="1" t="s">
        <v>11</v>
      </c>
      <c r="T2" s="10" t="s">
        <v>1</v>
      </c>
      <c r="W2" s="5"/>
    </row>
    <row r="3" spans="1:25" x14ac:dyDescent="0.25">
      <c r="A3" s="13" t="s">
        <v>2</v>
      </c>
      <c r="B3">
        <v>64.849999999999994</v>
      </c>
      <c r="C3">
        <v>1.27</v>
      </c>
      <c r="D3">
        <v>65.27</v>
      </c>
      <c r="E3">
        <v>1.1599999999999999</v>
      </c>
      <c r="F3" s="3">
        <v>1.0064764842881115</v>
      </c>
      <c r="G3" s="11"/>
      <c r="H3" s="4">
        <f>(-2*D3*B3+2*B3^2*F3)*(E3^2+F3^2*C3^2)</f>
        <v>2.3510897932635437E-6</v>
      </c>
      <c r="I3" s="4">
        <f>-(D3^2-2*D3*F3*B3+F3^2*B3^2)*(2*F3*C3^2)</f>
        <v>0</v>
      </c>
      <c r="J3" s="4">
        <f>(E3^2+F3^2*C3^2)^2</f>
        <v>8.8771788874888795</v>
      </c>
      <c r="K3" s="4"/>
      <c r="L3" s="7">
        <f>(H3+I3)/J3</f>
        <v>2.6484650394699947E-7</v>
      </c>
      <c r="P3" s="4">
        <f>(-2*D3*B3+2*B3^2*$N$2)*(E3^2+$N$2^2*C3^2)</f>
        <v>109.39370357926545</v>
      </c>
      <c r="Q3" s="4">
        <f>-(D3^2-2*D3*$N$2*B3+$N$2^2*B3^2)*(2*$N$2*C3^2)</f>
        <v>-0.25883928549247709</v>
      </c>
      <c r="R3" s="4">
        <f>(E3^2+$N$2^2*C3^2)^2</f>
        <v>8.9616140146785206</v>
      </c>
      <c r="S3" s="4"/>
      <c r="T3" s="13">
        <f>(P3+Q3)/R3</f>
        <v>12.178036692387936</v>
      </c>
      <c r="V3">
        <v>0.01</v>
      </c>
      <c r="W3" s="9">
        <f t="shared" ref="W3:Y18" si="0">D3*V3</f>
        <v>0.65269999999999995</v>
      </c>
      <c r="X3">
        <v>100</v>
      </c>
      <c r="Y3" s="9">
        <f t="shared" si="0"/>
        <v>100.64764842881115</v>
      </c>
    </row>
    <row r="4" spans="1:25" x14ac:dyDescent="0.25">
      <c r="A4" s="13" t="s">
        <v>3</v>
      </c>
      <c r="B4">
        <v>0.65</v>
      </c>
      <c r="C4">
        <v>0.05</v>
      </c>
      <c r="D4">
        <v>0.64</v>
      </c>
      <c r="E4">
        <v>7.0000000000000007E-2</v>
      </c>
      <c r="F4" s="3">
        <v>0.98461538731252574</v>
      </c>
      <c r="G4" s="11"/>
      <c r="H4" s="4">
        <f t="shared" ref="H4:H5" si="1">(-2*D4*B4+2*B4^2*F4)*(E4^2+F4^2*C4^2)</f>
        <v>1.6691257911822477E-11</v>
      </c>
      <c r="I4" s="4">
        <f t="shared" ref="I4:I5" si="2">-(D4^2-2*D4*F4*B4+F4^2*B4^2)*(2*F4*C4^2)</f>
        <v>0</v>
      </c>
      <c r="J4" s="4">
        <f t="shared" ref="J4:J5" si="3">(E4^2+F4^2*C4^2)^2</f>
        <v>5.3636122529142932E-5</v>
      </c>
      <c r="K4" s="4"/>
      <c r="L4" s="7">
        <f t="shared" ref="L4:L5" si="4">(H4+I4)/J4</f>
        <v>3.1119434300556236E-7</v>
      </c>
      <c r="P4" s="4">
        <f t="shared" ref="P4:P22" si="5">(-2*D4*B4+2*B4^2*$N$2)*(E4^2+$N$2^2*C4^2)</f>
        <v>1.6506878733205349E-4</v>
      </c>
      <c r="Q4" s="4">
        <f t="shared" ref="Q4:Q22" si="6">-(D4^2-2*D4*$N$2*B4+$N$2^2*B4^2)*(2*$N$2*C4^2)</f>
        <v>-1.4664333953523367E-6</v>
      </c>
      <c r="R4" s="4">
        <f t="shared" ref="R4:R22" si="7">(E4^2+$N$2^2*C4^2)^2</f>
        <v>5.5568051525791142E-5</v>
      </c>
      <c r="S4" s="4"/>
      <c r="T4" s="13">
        <f>(P4+Q4)/R4</f>
        <v>2.9441801438865891</v>
      </c>
      <c r="V4">
        <v>0.01</v>
      </c>
      <c r="W4" s="9">
        <f t="shared" si="0"/>
        <v>6.4000000000000003E-3</v>
      </c>
      <c r="X4">
        <v>100</v>
      </c>
      <c r="Y4" s="9">
        <f t="shared" si="0"/>
        <v>98.461538731252574</v>
      </c>
    </row>
    <row r="5" spans="1:25" x14ac:dyDescent="0.25">
      <c r="A5" s="13" t="s">
        <v>8</v>
      </c>
      <c r="B5">
        <v>16.489999999999998</v>
      </c>
      <c r="C5">
        <v>0.62</v>
      </c>
      <c r="D5">
        <v>16.45</v>
      </c>
      <c r="E5">
        <v>0.47</v>
      </c>
      <c r="F5" s="3">
        <v>0.9975742883931944</v>
      </c>
      <c r="G5" s="11"/>
      <c r="H5" s="4">
        <f t="shared" si="1"/>
        <v>3.1053638717648678E-7</v>
      </c>
      <c r="I5" s="4">
        <f t="shared" si="2"/>
        <v>0</v>
      </c>
      <c r="J5" s="4">
        <f t="shared" si="3"/>
        <v>0.3641366652521833</v>
      </c>
      <c r="K5" s="4"/>
      <c r="L5" s="7">
        <f t="shared" si="4"/>
        <v>8.5280175497137709E-7</v>
      </c>
      <c r="P5" s="4">
        <f t="shared" si="5"/>
        <v>4.4209217613763307</v>
      </c>
      <c r="Q5" s="4">
        <f t="shared" si="6"/>
        <v>-3.7080908256696826E-2</v>
      </c>
      <c r="R5" s="4">
        <f t="shared" si="7"/>
        <v>0.3765838202400944</v>
      </c>
      <c r="S5" s="4"/>
      <c r="T5" s="13">
        <f>(P5+Q5)/R5</f>
        <v>11.641075950434292</v>
      </c>
      <c r="V5">
        <v>0.01</v>
      </c>
      <c r="W5" s="9">
        <f t="shared" si="0"/>
        <v>0.16450000000000001</v>
      </c>
      <c r="X5">
        <v>100</v>
      </c>
      <c r="Y5" s="9">
        <f t="shared" si="0"/>
        <v>99.757428839319445</v>
      </c>
    </row>
    <row r="6" spans="1:25" x14ac:dyDescent="0.25">
      <c r="A6" s="13" t="s">
        <v>12</v>
      </c>
      <c r="B6">
        <v>4.17</v>
      </c>
      <c r="C6">
        <v>0.28000000000000003</v>
      </c>
      <c r="D6">
        <v>3.96</v>
      </c>
      <c r="E6">
        <v>0.36</v>
      </c>
      <c r="F6" s="3">
        <v>0.94964029015650542</v>
      </c>
      <c r="G6" s="11"/>
      <c r="H6" s="4">
        <f t="shared" ref="H6:H22" si="8">(-2*D6*B6+2*B6^2*F6)*(E6^2+F6^2*C6^2)</f>
        <v>1.6626085623462184E-8</v>
      </c>
      <c r="I6" s="4">
        <f t="shared" ref="I6:I22" si="9">-(D6^2-2*D6*F6*B6+F6^2*B6^2)*(2*F6*C6^2)</f>
        <v>0</v>
      </c>
      <c r="J6" s="4">
        <f t="shared" ref="J6:J22" si="10">(E6^2+F6^2*C6^2)^2</f>
        <v>4.0121062568945993E-2</v>
      </c>
      <c r="K6" s="4"/>
      <c r="L6" s="7">
        <f t="shared" ref="L6:L22" si="11">(H6+I6)/J6</f>
        <v>4.1439793861119969E-7</v>
      </c>
      <c r="P6" s="4">
        <f t="shared" si="5"/>
        <v>0.44619828331023786</v>
      </c>
      <c r="Q6" s="4">
        <f t="shared" si="6"/>
        <v>-1.0316268401384908E-2</v>
      </c>
      <c r="R6" s="4">
        <f t="shared" si="7"/>
        <v>4.3976575169666354E-2</v>
      </c>
      <c r="S6" s="4"/>
      <c r="T6" s="13">
        <f>(P6+Q6)/R6</f>
        <v>9.9116862381204829</v>
      </c>
      <c r="V6">
        <v>0.01</v>
      </c>
      <c r="W6" s="9">
        <f t="shared" si="0"/>
        <v>3.9600000000000003E-2</v>
      </c>
      <c r="X6">
        <v>100</v>
      </c>
      <c r="Y6" s="9">
        <f t="shared" si="0"/>
        <v>94.964029015650539</v>
      </c>
    </row>
    <row r="7" spans="1:25" x14ac:dyDescent="0.25">
      <c r="A7" t="s">
        <v>13</v>
      </c>
      <c r="B7">
        <v>0.09</v>
      </c>
      <c r="C7">
        <v>0.01</v>
      </c>
      <c r="D7">
        <v>7.0000000000000007E-2</v>
      </c>
      <c r="E7">
        <v>0.01</v>
      </c>
      <c r="F7" s="3">
        <v>0.77777777386746205</v>
      </c>
      <c r="G7" s="11"/>
      <c r="H7" s="4">
        <f t="shared" si="8"/>
        <v>-1.0166821007347265E-14</v>
      </c>
      <c r="I7" s="4">
        <f t="shared" si="9"/>
        <v>0</v>
      </c>
      <c r="J7" s="4">
        <f t="shared" si="10"/>
        <v>2.5758268361374878E-8</v>
      </c>
      <c r="K7" s="4"/>
      <c r="L7" s="7">
        <f t="shared" si="11"/>
        <v>-3.9470126115281293E-7</v>
      </c>
      <c r="P7" s="4">
        <f t="shared" si="5"/>
        <v>7.6327506917602684E-7</v>
      </c>
      <c r="Q7" s="4">
        <f t="shared" si="6"/>
        <v>-8.8932919736493378E-8</v>
      </c>
      <c r="R7" s="4">
        <f t="shared" si="7"/>
        <v>4.0875104779559349E-8</v>
      </c>
      <c r="S7" s="4"/>
      <c r="V7">
        <v>0.01</v>
      </c>
      <c r="W7" s="9">
        <f t="shared" si="0"/>
        <v>7.000000000000001E-4</v>
      </c>
      <c r="X7">
        <v>100</v>
      </c>
      <c r="Y7" s="9">
        <f t="shared" si="0"/>
        <v>77.777777386746209</v>
      </c>
    </row>
    <row r="8" spans="1:25" x14ac:dyDescent="0.25">
      <c r="A8" t="s">
        <v>14</v>
      </c>
      <c r="B8">
        <v>1.1299999999999999</v>
      </c>
      <c r="C8">
        <v>0.09</v>
      </c>
      <c r="D8">
        <v>2.56</v>
      </c>
      <c r="E8">
        <v>0.13</v>
      </c>
      <c r="F8" s="3">
        <v>2.2654867316568312</v>
      </c>
      <c r="G8" s="11"/>
      <c r="H8" s="4">
        <f t="shared" si="8"/>
        <v>8.9493699380969492E-10</v>
      </c>
      <c r="I8" s="4">
        <f t="shared" si="9"/>
        <v>0</v>
      </c>
      <c r="J8" s="4">
        <f t="shared" si="10"/>
        <v>3.4190547816058529E-3</v>
      </c>
      <c r="K8" s="4"/>
      <c r="L8" s="7">
        <f t="shared" si="11"/>
        <v>2.6174982589467699E-7</v>
      </c>
      <c r="P8" s="4">
        <f t="shared" si="5"/>
        <v>-8.0668862175307596E-2</v>
      </c>
      <c r="Q8" s="4">
        <f t="shared" si="6"/>
        <v>-3.2915632540086184E-2</v>
      </c>
      <c r="R8" s="4">
        <f t="shared" si="7"/>
        <v>6.3384356159685922E-4</v>
      </c>
      <c r="S8" s="4"/>
      <c r="V8">
        <v>0.01</v>
      </c>
      <c r="W8" s="9">
        <f t="shared" si="0"/>
        <v>2.5600000000000001E-2</v>
      </c>
      <c r="X8">
        <v>100</v>
      </c>
      <c r="Y8" s="9">
        <f t="shared" si="0"/>
        <v>226.54867316568311</v>
      </c>
    </row>
    <row r="9" spans="1:25" x14ac:dyDescent="0.25">
      <c r="A9" t="s">
        <v>15</v>
      </c>
      <c r="B9">
        <v>2.98</v>
      </c>
      <c r="C9">
        <v>0.27</v>
      </c>
      <c r="D9">
        <v>0.84</v>
      </c>
      <c r="E9">
        <v>0.35</v>
      </c>
      <c r="F9" s="3">
        <v>0.28187919030023567</v>
      </c>
      <c r="G9" s="11"/>
      <c r="H9" s="4">
        <f t="shared" si="8"/>
        <v>-9.8676785164295469E-9</v>
      </c>
      <c r="I9" s="4">
        <f t="shared" si="9"/>
        <v>-4.562793026271979E-18</v>
      </c>
      <c r="J9" s="4">
        <f t="shared" si="10"/>
        <v>1.6458922835050377E-2</v>
      </c>
      <c r="K9" s="4"/>
      <c r="L9" s="7">
        <f t="shared" si="11"/>
        <v>-5.995336766497537E-7</v>
      </c>
      <c r="P9" s="4">
        <f t="shared" si="5"/>
        <v>2.5503004086596741</v>
      </c>
      <c r="Q9" s="4">
        <f t="shared" si="6"/>
        <v>-0.69542476399565389</v>
      </c>
      <c r="R9" s="4">
        <f t="shared" si="7"/>
        <v>3.8803582515435524E-2</v>
      </c>
      <c r="S9" s="4"/>
      <c r="V9">
        <v>0.01</v>
      </c>
      <c r="W9" s="9">
        <f t="shared" si="0"/>
        <v>8.3999999999999995E-3</v>
      </c>
      <c r="X9">
        <v>100</v>
      </c>
      <c r="Y9" s="9">
        <f t="shared" si="0"/>
        <v>28.187919030023568</v>
      </c>
    </row>
    <row r="10" spans="1:25" x14ac:dyDescent="0.25">
      <c r="A10" t="s">
        <v>16</v>
      </c>
      <c r="B10">
        <v>5.12</v>
      </c>
      <c r="C10">
        <v>0.43</v>
      </c>
      <c r="D10">
        <v>4</v>
      </c>
      <c r="E10">
        <v>0.6</v>
      </c>
      <c r="F10" s="3">
        <v>0.78125000250442744</v>
      </c>
      <c r="G10" s="11"/>
      <c r="H10" s="4">
        <f t="shared" si="8"/>
        <v>6.2087682126288885E-8</v>
      </c>
      <c r="I10" s="4">
        <f t="shared" si="9"/>
        <v>-1.0264011895562577E-15</v>
      </c>
      <c r="J10" s="4">
        <f t="shared" si="10"/>
        <v>0.22359090969443393</v>
      </c>
      <c r="K10" s="4"/>
      <c r="L10" s="7">
        <f t="shared" si="11"/>
        <v>2.7768428146179373E-7</v>
      </c>
      <c r="P10" s="4">
        <f t="shared" si="5"/>
        <v>6.6069154177189269</v>
      </c>
      <c r="Q10" s="4">
        <f t="shared" si="6"/>
        <v>-0.51643476293162716</v>
      </c>
      <c r="R10" s="4">
        <f t="shared" si="7"/>
        <v>0.30131677382438216</v>
      </c>
      <c r="S10" s="4"/>
      <c r="V10">
        <v>0.01</v>
      </c>
      <c r="W10" s="9">
        <f t="shared" si="0"/>
        <v>0.04</v>
      </c>
      <c r="X10">
        <v>100</v>
      </c>
      <c r="Y10" s="9">
        <f t="shared" si="0"/>
        <v>78.125000250442739</v>
      </c>
    </row>
    <row r="11" spans="1:25" x14ac:dyDescent="0.25">
      <c r="A11" t="s">
        <v>17</v>
      </c>
      <c r="B11">
        <v>3.19</v>
      </c>
      <c r="C11">
        <v>0.2</v>
      </c>
      <c r="D11">
        <v>4.12</v>
      </c>
      <c r="E11">
        <v>0.49</v>
      </c>
      <c r="F11" s="3">
        <v>1.2915360543405994</v>
      </c>
      <c r="G11" s="11"/>
      <c r="H11" s="4">
        <f t="shared" si="8"/>
        <v>2.6126175393341413E-8</v>
      </c>
      <c r="I11" s="4">
        <f t="shared" si="9"/>
        <v>3.6707662455359003E-16</v>
      </c>
      <c r="J11" s="4">
        <f t="shared" si="10"/>
        <v>9.4140117189863037E-2</v>
      </c>
      <c r="K11" s="4"/>
      <c r="L11" s="7">
        <f t="shared" si="11"/>
        <v>2.7752435986165617E-7</v>
      </c>
      <c r="P11" s="4">
        <f t="shared" si="5"/>
        <v>-1.6052307144170779</v>
      </c>
      <c r="Q11" s="4">
        <f t="shared" si="6"/>
        <v>-6.4845044696890106E-2</v>
      </c>
      <c r="R11" s="4">
        <f t="shared" si="7"/>
        <v>7.8944348890177235E-2</v>
      </c>
      <c r="S11" s="4"/>
      <c r="V11">
        <v>0.01</v>
      </c>
      <c r="W11" s="9">
        <f t="shared" si="0"/>
        <v>4.1200000000000001E-2</v>
      </c>
      <c r="X11">
        <v>100</v>
      </c>
      <c r="Y11" s="9">
        <f t="shared" si="0"/>
        <v>129.15360543405993</v>
      </c>
    </row>
    <row r="12" spans="1:25" x14ac:dyDescent="0.25">
      <c r="A12" s="13" t="s">
        <v>18</v>
      </c>
      <c r="B12">
        <v>0.15</v>
      </c>
      <c r="C12">
        <v>0.03</v>
      </c>
      <c r="D12">
        <v>0.16</v>
      </c>
      <c r="E12">
        <v>0.02</v>
      </c>
      <c r="F12" s="3">
        <v>1.0666666833586391</v>
      </c>
      <c r="G12" s="11"/>
      <c r="H12" s="4">
        <f t="shared" si="8"/>
        <v>1.0696216117078416E-12</v>
      </c>
      <c r="I12" s="4">
        <f t="shared" si="9"/>
        <v>-1.9984014755977147E-20</v>
      </c>
      <c r="J12" s="4">
        <f t="shared" si="10"/>
        <v>2.0277760912743773E-6</v>
      </c>
      <c r="K12" s="4"/>
      <c r="L12" s="7">
        <f t="shared" si="11"/>
        <v>5.2748505928561955E-7</v>
      </c>
      <c r="P12" s="4">
        <f t="shared" si="5"/>
        <v>-3.316180804726822E-6</v>
      </c>
      <c r="Q12" s="4">
        <f t="shared" si="6"/>
        <v>-1.2767534729705009E-7</v>
      </c>
      <c r="R12" s="4">
        <f t="shared" si="7"/>
        <v>1.7413001592518174E-6</v>
      </c>
      <c r="S12" s="4"/>
      <c r="T12" s="13">
        <f>(P12+Q12)/R12</f>
        <v>-1.977749863357039</v>
      </c>
      <c r="V12">
        <v>0.01</v>
      </c>
      <c r="W12" s="9">
        <f t="shared" si="0"/>
        <v>1.6000000000000001E-3</v>
      </c>
      <c r="X12">
        <v>100</v>
      </c>
      <c r="Y12" s="9">
        <f t="shared" si="0"/>
        <v>106.66666833586392</v>
      </c>
    </row>
    <row r="13" spans="1:25" x14ac:dyDescent="0.25">
      <c r="A13" t="s">
        <v>19</v>
      </c>
      <c r="B13">
        <v>0.8</v>
      </c>
      <c r="C13">
        <v>0.13</v>
      </c>
      <c r="D13">
        <v>1.53</v>
      </c>
      <c r="E13">
        <v>0.16</v>
      </c>
      <c r="F13" s="3">
        <v>1.9125000168238524</v>
      </c>
      <c r="G13" s="11"/>
      <c r="H13" s="4">
        <f t="shared" si="8"/>
        <v>1.8824279323102035E-9</v>
      </c>
      <c r="I13" s="4">
        <f t="shared" si="9"/>
        <v>-2.8707037000262323E-17</v>
      </c>
      <c r="J13" s="4">
        <f t="shared" si="10"/>
        <v>7.6412758784726621E-3</v>
      </c>
      <c r="K13" s="4"/>
      <c r="L13" s="7">
        <f t="shared" si="11"/>
        <v>2.4634994646724184E-7</v>
      </c>
      <c r="P13" s="4">
        <f t="shared" si="5"/>
        <v>-4.9475750127618179E-2</v>
      </c>
      <c r="Q13" s="4">
        <f t="shared" si="6"/>
        <v>-1.7777668284329647E-2</v>
      </c>
      <c r="R13" s="4">
        <f t="shared" si="7"/>
        <v>1.8376423936090677E-3</v>
      </c>
      <c r="S13" s="4"/>
      <c r="V13">
        <v>0.01</v>
      </c>
      <c r="W13" s="9">
        <f t="shared" si="0"/>
        <v>1.5300000000000001E-2</v>
      </c>
      <c r="X13">
        <v>100</v>
      </c>
      <c r="Y13" s="9">
        <f t="shared" si="0"/>
        <v>191.25000168238523</v>
      </c>
    </row>
    <row r="14" spans="1:25" x14ac:dyDescent="0.25">
      <c r="A14" t="s">
        <v>20</v>
      </c>
      <c r="B14">
        <v>99.62</v>
      </c>
      <c r="D14">
        <v>99.57</v>
      </c>
      <c r="F14" s="3"/>
      <c r="H14" s="4"/>
      <c r="I14" s="4"/>
      <c r="J14" s="4"/>
      <c r="K14" s="4"/>
      <c r="L14" s="7"/>
      <c r="P14" s="4"/>
      <c r="Q14" s="4"/>
      <c r="R14" s="4"/>
      <c r="S14" s="4"/>
      <c r="V14">
        <v>0.01</v>
      </c>
      <c r="W14" s="9">
        <f t="shared" si="0"/>
        <v>0.99569999999999992</v>
      </c>
      <c r="X14">
        <v>100</v>
      </c>
      <c r="Y14" s="9"/>
    </row>
    <row r="15" spans="1:25" x14ac:dyDescent="0.25">
      <c r="A15" t="s">
        <v>21</v>
      </c>
      <c r="F15" s="3"/>
      <c r="H15" s="4"/>
      <c r="I15" s="4"/>
      <c r="J15" s="4"/>
      <c r="K15" s="4"/>
      <c r="L15" s="7"/>
      <c r="P15" s="4"/>
      <c r="Q15" s="4"/>
      <c r="R15" s="4"/>
      <c r="S15" s="4"/>
      <c r="V15">
        <v>0.01</v>
      </c>
      <c r="W15" s="9">
        <f t="shared" si="0"/>
        <v>0</v>
      </c>
      <c r="X15">
        <v>100</v>
      </c>
      <c r="Y15" s="9"/>
    </row>
    <row r="16" spans="1:25" x14ac:dyDescent="0.25">
      <c r="A16" s="13" t="s">
        <v>22</v>
      </c>
      <c r="B16">
        <v>24</v>
      </c>
      <c r="C16">
        <v>5</v>
      </c>
      <c r="D16">
        <v>25</v>
      </c>
      <c r="E16">
        <v>6</v>
      </c>
      <c r="F16" s="3">
        <v>1.0416666960958418</v>
      </c>
      <c r="H16" s="4">
        <f t="shared" si="8"/>
        <v>2.1401485269461318E-3</v>
      </c>
      <c r="I16" s="4">
        <f t="shared" si="9"/>
        <v>-1.7763568895858986E-11</v>
      </c>
      <c r="J16" s="4">
        <f t="shared" si="10"/>
        <v>3984.9850055593415</v>
      </c>
      <c r="K16" s="4"/>
      <c r="L16" s="7">
        <f t="shared" si="11"/>
        <v>5.3705308958425229E-7</v>
      </c>
      <c r="P16" s="4">
        <f t="shared" si="5"/>
        <v>-2186.9110515731495</v>
      </c>
      <c r="Q16" s="4">
        <f t="shared" si="6"/>
        <v>-27.698285186982748</v>
      </c>
      <c r="R16" s="4">
        <f t="shared" si="7"/>
        <v>3787.6616379900915</v>
      </c>
      <c r="S16" s="4"/>
      <c r="T16" s="13">
        <f>(P16+Q16)/R16</f>
        <v>-0.58469038378393978</v>
      </c>
      <c r="V16">
        <v>0.01</v>
      </c>
      <c r="W16" s="9">
        <f t="shared" si="0"/>
        <v>0.25</v>
      </c>
      <c r="X16">
        <v>100</v>
      </c>
      <c r="Y16" s="9">
        <f t="shared" ref="Y16:Y22" si="12">F16*X16</f>
        <v>104.16666960958419</v>
      </c>
    </row>
    <row r="17" spans="1:25" x14ac:dyDescent="0.25">
      <c r="A17" s="13" t="s">
        <v>23</v>
      </c>
      <c r="B17">
        <v>309</v>
      </c>
      <c r="C17">
        <v>18</v>
      </c>
      <c r="D17">
        <v>343</v>
      </c>
      <c r="E17">
        <v>25</v>
      </c>
      <c r="F17" s="3">
        <v>1.1100323649143744</v>
      </c>
      <c r="H17" s="4">
        <f t="shared" si="8"/>
        <v>0.48013432009852064</v>
      </c>
      <c r="I17" s="4">
        <f t="shared" si="9"/>
        <v>0</v>
      </c>
      <c r="J17" s="4">
        <f t="shared" si="10"/>
        <v>1049034.146211836</v>
      </c>
      <c r="K17" s="4"/>
      <c r="L17" s="7">
        <f t="shared" si="11"/>
        <v>4.576917937631794E-7</v>
      </c>
      <c r="P17" s="4">
        <f t="shared" si="5"/>
        <v>-18112926.657701962</v>
      </c>
      <c r="Q17" s="4">
        <f t="shared" si="6"/>
        <v>-615585.51582226157</v>
      </c>
      <c r="R17" s="4">
        <f t="shared" si="7"/>
        <v>914031.59875476256</v>
      </c>
      <c r="S17" s="4"/>
      <c r="T17" s="13">
        <f>(P17+Q17)/R17</f>
        <v>-20.490005158507806</v>
      </c>
      <c r="V17">
        <v>0.01</v>
      </c>
      <c r="W17" s="9">
        <f t="shared" si="0"/>
        <v>3.43</v>
      </c>
      <c r="X17">
        <v>100</v>
      </c>
      <c r="Y17" s="9">
        <f t="shared" si="12"/>
        <v>111.00323649143743</v>
      </c>
    </row>
    <row r="18" spans="1:25" x14ac:dyDescent="0.25">
      <c r="A18" s="13" t="s">
        <v>24</v>
      </c>
      <c r="B18">
        <v>43</v>
      </c>
      <c r="C18">
        <v>8</v>
      </c>
      <c r="D18">
        <v>43</v>
      </c>
      <c r="E18">
        <v>4</v>
      </c>
      <c r="F18" s="3">
        <v>0.99999998024767078</v>
      </c>
      <c r="H18" s="4">
        <f t="shared" si="8"/>
        <v>-5.8435288855845716E-3</v>
      </c>
      <c r="I18" s="4">
        <f t="shared" si="9"/>
        <v>-8.7311489645595786E-11</v>
      </c>
      <c r="J18" s="4">
        <f t="shared" si="10"/>
        <v>6399.999595472309</v>
      </c>
      <c r="K18" s="4"/>
      <c r="L18" s="7">
        <f t="shared" si="11"/>
        <v>-9.1305145972666563E-7</v>
      </c>
      <c r="P18" s="4">
        <f t="shared" si="5"/>
        <v>3257.0343887399877</v>
      </c>
      <c r="Q18" s="4">
        <f t="shared" si="6"/>
        <v>-28.013171785100919</v>
      </c>
      <c r="R18" s="4">
        <f t="shared" si="7"/>
        <v>6624.7540659614469</v>
      </c>
      <c r="S18" s="4"/>
      <c r="T18" s="13">
        <f>(P18+Q18)/R18</f>
        <v>0.48741752294562513</v>
      </c>
      <c r="V18">
        <v>0.01</v>
      </c>
      <c r="W18" s="9">
        <f t="shared" si="0"/>
        <v>0.43</v>
      </c>
      <c r="X18">
        <v>100</v>
      </c>
      <c r="Y18" s="9">
        <f t="shared" si="12"/>
        <v>99.999998024767081</v>
      </c>
    </row>
    <row r="19" spans="1:25" x14ac:dyDescent="0.25">
      <c r="A19" t="s">
        <v>25</v>
      </c>
      <c r="B19">
        <v>319</v>
      </c>
      <c r="C19">
        <v>47</v>
      </c>
      <c r="D19">
        <v>136</v>
      </c>
      <c r="E19">
        <v>63</v>
      </c>
      <c r="F19" s="3">
        <v>0.42633227671295465</v>
      </c>
      <c r="H19" s="4">
        <f t="shared" si="8"/>
        <v>-10.396673725522266</v>
      </c>
      <c r="I19" s="4">
        <f t="shared" si="9"/>
        <v>-2.7409056180008827E-8</v>
      </c>
      <c r="J19" s="4">
        <f t="shared" si="10"/>
        <v>19101323.52870008</v>
      </c>
      <c r="K19" s="4"/>
      <c r="L19" s="7">
        <f t="shared" si="11"/>
        <v>-5.442907522774605E-7</v>
      </c>
      <c r="P19" s="4">
        <f t="shared" si="5"/>
        <v>740629969.31252885</v>
      </c>
      <c r="Q19" s="4">
        <f t="shared" si="6"/>
        <v>-155250761.91678768</v>
      </c>
      <c r="R19" s="4">
        <f t="shared" si="7"/>
        <v>38763900.206612572</v>
      </c>
      <c r="S19" s="4"/>
      <c r="V19">
        <v>0.01</v>
      </c>
      <c r="W19" s="9">
        <f t="shared" ref="W19:W26" si="13">D19*V19</f>
        <v>1.36</v>
      </c>
      <c r="X19">
        <v>100</v>
      </c>
      <c r="Y19" s="9">
        <f t="shared" si="12"/>
        <v>42.633227671295465</v>
      </c>
    </row>
    <row r="20" spans="1:25" x14ac:dyDescent="0.25">
      <c r="A20" s="13" t="s">
        <v>26</v>
      </c>
      <c r="B20">
        <v>139</v>
      </c>
      <c r="C20">
        <v>29</v>
      </c>
      <c r="D20">
        <v>185</v>
      </c>
      <c r="E20">
        <v>53</v>
      </c>
      <c r="F20" s="3">
        <v>1.3309352813682209</v>
      </c>
      <c r="H20" s="4">
        <f t="shared" si="8"/>
        <v>4.9118703017422618</v>
      </c>
      <c r="I20" s="4">
        <f t="shared" si="9"/>
        <v>-3.2576399728151554E-8</v>
      </c>
      <c r="J20" s="4">
        <f t="shared" si="10"/>
        <v>18479147.672204603</v>
      </c>
      <c r="K20" s="4"/>
      <c r="L20" s="7">
        <f t="shared" si="11"/>
        <v>2.6580610514596673E-7</v>
      </c>
      <c r="P20" s="4">
        <f t="shared" si="5"/>
        <v>-45376321.845382132</v>
      </c>
      <c r="Q20" s="4">
        <f t="shared" si="6"/>
        <v>-3366198.2325958656</v>
      </c>
      <c r="R20" s="4">
        <f t="shared" si="7"/>
        <v>13456421.456125652</v>
      </c>
      <c r="S20" s="4"/>
      <c r="T20" s="13">
        <f>(P20+Q20)/R20</f>
        <v>-3.6222498111330599</v>
      </c>
      <c r="V20">
        <v>0.01</v>
      </c>
      <c r="W20" s="9">
        <f t="shared" si="13"/>
        <v>1.85</v>
      </c>
      <c r="X20">
        <v>100</v>
      </c>
      <c r="Y20" s="9">
        <f t="shared" si="12"/>
        <v>133.0935281368221</v>
      </c>
    </row>
    <row r="21" spans="1:25" x14ac:dyDescent="0.25">
      <c r="A21" s="13" t="s">
        <v>27</v>
      </c>
      <c r="B21">
        <v>47</v>
      </c>
      <c r="C21">
        <v>4</v>
      </c>
      <c r="D21">
        <v>52</v>
      </c>
      <c r="E21">
        <v>4</v>
      </c>
      <c r="F21" s="3">
        <v>1.106382981839793</v>
      </c>
      <c r="H21" s="4">
        <f t="shared" si="8"/>
        <v>4.899461740056531E-4</v>
      </c>
      <c r="I21" s="4">
        <f t="shared" si="9"/>
        <v>0</v>
      </c>
      <c r="J21" s="4">
        <f t="shared" si="10"/>
        <v>1266.3159133389479</v>
      </c>
      <c r="K21" s="4"/>
      <c r="L21" s="7">
        <f t="shared" si="11"/>
        <v>3.8690674960704837E-7</v>
      </c>
      <c r="P21" s="4">
        <f t="shared" si="5"/>
        <v>-13657.144660039168</v>
      </c>
      <c r="Q21" s="4">
        <f t="shared" si="6"/>
        <v>-652.51355176359505</v>
      </c>
      <c r="R21" s="4">
        <f t="shared" si="7"/>
        <v>1046.4026823567192</v>
      </c>
      <c r="S21" s="4"/>
      <c r="T21" s="13">
        <f>(P21+Q21)/R21</f>
        <v>-13.675097028205624</v>
      </c>
      <c r="V21">
        <v>0.01</v>
      </c>
      <c r="W21" s="9">
        <f t="shared" si="13"/>
        <v>0.52</v>
      </c>
      <c r="X21">
        <v>100</v>
      </c>
      <c r="Y21" s="9">
        <f t="shared" si="12"/>
        <v>110.6382981839793</v>
      </c>
    </row>
    <row r="22" spans="1:25" x14ac:dyDescent="0.25">
      <c r="A22" s="13" t="s">
        <v>28</v>
      </c>
      <c r="B22">
        <v>1139</v>
      </c>
      <c r="C22">
        <v>114</v>
      </c>
      <c r="D22">
        <v>1100</v>
      </c>
      <c r="E22">
        <v>151</v>
      </c>
      <c r="F22" s="3">
        <v>0.96575943487772942</v>
      </c>
      <c r="H22" s="4">
        <f t="shared" si="8"/>
        <v>-292.29853210686571</v>
      </c>
      <c r="I22" s="4">
        <f t="shared" si="9"/>
        <v>-5.8445192946451583E-6</v>
      </c>
      <c r="J22" s="4">
        <f t="shared" si="10"/>
        <v>1219563960.8870287</v>
      </c>
      <c r="K22" s="4"/>
      <c r="L22" s="7">
        <f t="shared" si="11"/>
        <v>-2.3967462742895975E-7</v>
      </c>
      <c r="P22" s="4">
        <f t="shared" si="5"/>
        <v>4218405877.7411914</v>
      </c>
      <c r="Q22" s="4">
        <f t="shared" si="6"/>
        <v>-69211049.633528933</v>
      </c>
      <c r="R22" s="4">
        <f t="shared" si="7"/>
        <v>1301750759.711005</v>
      </c>
      <c r="S22" s="4"/>
      <c r="T22" s="13">
        <f>(P22+Q22)/R22</f>
        <v>3.1873957415848211</v>
      </c>
      <c r="V22">
        <v>0.01</v>
      </c>
      <c r="W22" s="9">
        <f t="shared" si="13"/>
        <v>11</v>
      </c>
      <c r="X22">
        <v>100</v>
      </c>
      <c r="Y22" s="9">
        <f t="shared" si="12"/>
        <v>96.575943487772946</v>
      </c>
    </row>
    <row r="23" spans="1:25" x14ac:dyDescent="0.25">
      <c r="V23">
        <v>0.01</v>
      </c>
      <c r="W23" s="9">
        <f t="shared" si="13"/>
        <v>0</v>
      </c>
    </row>
    <row r="24" spans="1:25" x14ac:dyDescent="0.25">
      <c r="D24" t="s">
        <v>31</v>
      </c>
      <c r="F24">
        <f>_xlfn.STDEV.P(F3:F13)</f>
        <v>0.52066429950312376</v>
      </c>
      <c r="T24" s="4">
        <f>SUM(T3:T22)</f>
        <v>4.4372278740212323E-8</v>
      </c>
      <c r="V24">
        <v>0.01</v>
      </c>
      <c r="W24" s="9" t="e">
        <f t="shared" si="13"/>
        <v>#VALUE!</v>
      </c>
      <c r="X24">
        <v>100</v>
      </c>
      <c r="Y24" s="9">
        <f>X24*N2</f>
        <v>101.08210787344501</v>
      </c>
    </row>
    <row r="25" spans="1:25" x14ac:dyDescent="0.25">
      <c r="D25" t="s">
        <v>31</v>
      </c>
      <c r="E25" t="s">
        <v>30</v>
      </c>
      <c r="F25" s="4">
        <f>_xlfn.STDEV.P(F3,F4,F5,F6,F12)</f>
        <v>3.8105421837999733E-2</v>
      </c>
      <c r="V25">
        <v>0.01</v>
      </c>
      <c r="W25" s="9" t="e">
        <f t="shared" si="13"/>
        <v>#VALUE!</v>
      </c>
      <c r="X25">
        <v>100</v>
      </c>
      <c r="Y25">
        <f>(N2+F25)*X25</f>
        <v>104.89265005724498</v>
      </c>
    </row>
    <row r="26" spans="1:25" x14ac:dyDescent="0.25">
      <c r="V26">
        <v>0.01</v>
      </c>
      <c r="W26" s="9">
        <f t="shared" si="13"/>
        <v>0</v>
      </c>
      <c r="X26">
        <v>100</v>
      </c>
      <c r="Y26">
        <f>(N2-F25)*X25</f>
        <v>97.27156568964503</v>
      </c>
    </row>
    <row r="27" spans="1:25" ht="26.25" x14ac:dyDescent="0.4">
      <c r="D27" s="49" t="s">
        <v>49</v>
      </c>
    </row>
    <row r="29" spans="1:25" ht="15.75" x14ac:dyDescent="0.25">
      <c r="D29" s="48" t="s">
        <v>50</v>
      </c>
    </row>
  </sheetData>
  <pageMargins left="0.7" right="0.7" top="0.78740157499999996" bottom="0.78740157499999996" header="0.3" footer="0.3"/>
  <pageSetup paperSize="9" scale="5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>
      <selection activeCell="Y15" sqref="Y15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4"/>
  <sheetViews>
    <sheetView workbookViewId="0"/>
  </sheetViews>
  <sheetFormatPr defaultRowHeight="15" x14ac:dyDescent="0.25"/>
  <cols>
    <col min="6" max="6" width="9.140625" style="45"/>
  </cols>
  <sheetData>
    <row r="1" spans="1:36" ht="21" x14ac:dyDescent="0.35">
      <c r="A1" s="16" t="s">
        <v>42</v>
      </c>
      <c r="G1" s="6"/>
      <c r="AG1" s="9"/>
      <c r="AH1" s="12"/>
      <c r="AI1" s="12"/>
      <c r="AJ1" s="12"/>
    </row>
    <row r="2" spans="1:36" ht="15.75" x14ac:dyDescent="0.25">
      <c r="A2" s="17" t="s">
        <v>43</v>
      </c>
      <c r="D2" s="33"/>
      <c r="G2" s="6"/>
      <c r="AG2" s="9"/>
      <c r="AH2" s="12" t="s">
        <v>38</v>
      </c>
      <c r="AI2" s="12"/>
      <c r="AJ2" s="12" t="s">
        <v>38</v>
      </c>
    </row>
    <row r="3" spans="1:36" s="1" customFormat="1" ht="15.75" x14ac:dyDescent="0.25">
      <c r="B3" s="1" t="s">
        <v>44</v>
      </c>
      <c r="C3" s="2" t="s">
        <v>45</v>
      </c>
      <c r="E3" s="1" t="s">
        <v>46</v>
      </c>
      <c r="F3" s="46" t="s">
        <v>47</v>
      </c>
      <c r="H3" s="51" t="s">
        <v>54</v>
      </c>
      <c r="I3" s="52" t="s">
        <v>55</v>
      </c>
      <c r="J3" s="29"/>
      <c r="K3" s="29"/>
      <c r="L3" s="29"/>
      <c r="AG3" s="15"/>
      <c r="AI3" s="15"/>
    </row>
    <row r="4" spans="1:36" x14ac:dyDescent="0.25">
      <c r="A4" s="47" t="s">
        <v>48</v>
      </c>
      <c r="B4">
        <v>3.2</v>
      </c>
      <c r="C4">
        <v>3.2</v>
      </c>
      <c r="E4">
        <v>3.8</v>
      </c>
      <c r="F4" s="20">
        <v>3</v>
      </c>
      <c r="H4">
        <v>3.5</v>
      </c>
      <c r="I4">
        <v>3.1</v>
      </c>
    </row>
    <row r="5" spans="1:36" x14ac:dyDescent="0.25">
      <c r="A5" t="s">
        <v>2</v>
      </c>
      <c r="B5">
        <v>48.92</v>
      </c>
      <c r="C5">
        <v>53.64</v>
      </c>
      <c r="E5">
        <v>40.61</v>
      </c>
      <c r="F5" s="20">
        <v>37.64</v>
      </c>
      <c r="H5">
        <v>44.57</v>
      </c>
      <c r="I5">
        <v>45.1</v>
      </c>
    </row>
    <row r="6" spans="1:36" x14ac:dyDescent="0.25">
      <c r="A6" t="s">
        <v>3</v>
      </c>
      <c r="B6">
        <v>0.81</v>
      </c>
      <c r="C6">
        <v>0.64</v>
      </c>
      <c r="E6">
        <v>7.0000000000000007E-2</v>
      </c>
      <c r="F6" s="20">
        <v>0.5</v>
      </c>
      <c r="H6">
        <v>0.59</v>
      </c>
      <c r="I6">
        <v>0.57999999999999996</v>
      </c>
    </row>
    <row r="7" spans="1:36" x14ac:dyDescent="0.25">
      <c r="A7" t="s">
        <v>8</v>
      </c>
      <c r="B7">
        <v>7.23</v>
      </c>
      <c r="C7">
        <v>7.98</v>
      </c>
      <c r="E7">
        <v>22.59</v>
      </c>
      <c r="F7" s="45">
        <v>19.440000000000001</v>
      </c>
      <c r="H7">
        <v>13.94</v>
      </c>
      <c r="I7">
        <v>13.57</v>
      </c>
    </row>
    <row r="8" spans="1:36" x14ac:dyDescent="0.25">
      <c r="A8" t="s">
        <v>32</v>
      </c>
      <c r="B8">
        <v>7.13</v>
      </c>
      <c r="C8">
        <v>9.48</v>
      </c>
      <c r="E8">
        <v>17.690000000000001</v>
      </c>
      <c r="F8" s="45">
        <v>11.5</v>
      </c>
      <c r="H8">
        <v>12.45</v>
      </c>
      <c r="I8">
        <v>12.45</v>
      </c>
    </row>
    <row r="9" spans="1:36" x14ac:dyDescent="0.25">
      <c r="A9" t="s">
        <v>13</v>
      </c>
      <c r="B9">
        <v>0.01</v>
      </c>
      <c r="C9">
        <v>0.18</v>
      </c>
      <c r="E9">
        <v>0.4</v>
      </c>
      <c r="F9" s="45">
        <v>0.04</v>
      </c>
      <c r="H9">
        <v>0.18</v>
      </c>
      <c r="I9">
        <v>0.18</v>
      </c>
    </row>
    <row r="10" spans="1:36" x14ac:dyDescent="0.25">
      <c r="A10" t="s">
        <v>14</v>
      </c>
      <c r="B10">
        <v>13.01</v>
      </c>
      <c r="C10">
        <v>13.37</v>
      </c>
      <c r="E10">
        <v>13.96</v>
      </c>
      <c r="F10" s="45">
        <v>13.24</v>
      </c>
      <c r="H10">
        <v>13.13</v>
      </c>
      <c r="I10">
        <v>13.6</v>
      </c>
    </row>
    <row r="11" spans="1:36" x14ac:dyDescent="0.25">
      <c r="A11" t="s">
        <v>15</v>
      </c>
      <c r="B11">
        <v>19.440000000000001</v>
      </c>
      <c r="C11">
        <v>12.72</v>
      </c>
      <c r="E11">
        <v>5.44</v>
      </c>
      <c r="F11" s="45">
        <v>9.59</v>
      </c>
      <c r="H11">
        <v>12.72</v>
      </c>
      <c r="I11">
        <v>11.6</v>
      </c>
    </row>
    <row r="12" spans="1:36" x14ac:dyDescent="0.25">
      <c r="A12" t="s">
        <v>16</v>
      </c>
      <c r="B12">
        <v>1.49</v>
      </c>
      <c r="C12">
        <v>0.38</v>
      </c>
      <c r="E12">
        <v>0</v>
      </c>
      <c r="F12" s="45">
        <v>1</v>
      </c>
      <c r="H12">
        <v>0.97</v>
      </c>
      <c r="I12">
        <v>1.23</v>
      </c>
    </row>
    <row r="13" spans="1:36" x14ac:dyDescent="0.25">
      <c r="A13" t="s">
        <v>17</v>
      </c>
      <c r="B13">
        <v>0</v>
      </c>
      <c r="C13">
        <v>0.06</v>
      </c>
      <c r="E13">
        <v>0</v>
      </c>
      <c r="F13" s="45">
        <v>0.3</v>
      </c>
      <c r="H13">
        <v>0</v>
      </c>
      <c r="I13">
        <v>0.19</v>
      </c>
    </row>
    <row r="14" spans="1:36" x14ac:dyDescent="0.25">
      <c r="A14" t="s">
        <v>33</v>
      </c>
      <c r="B14">
        <v>0</v>
      </c>
      <c r="C14">
        <v>1.55</v>
      </c>
      <c r="E14">
        <v>0</v>
      </c>
      <c r="F14" s="45">
        <v>7.25</v>
      </c>
      <c r="H14">
        <v>0.16</v>
      </c>
      <c r="I14">
        <v>2.4300000000000002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cviceni durand uvod</vt:lpstr>
      <vt:lpstr>cviceni durand</vt:lpstr>
      <vt:lpstr>durand et al. 2015</vt:lpstr>
      <vt:lpstr>centrella uvod</vt:lpstr>
      <vt:lpstr>cviceni centrella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Terka</dc:creator>
  <cp:lastModifiedBy>ibm</cp:lastModifiedBy>
  <cp:lastPrinted>2016-02-15T07:08:24Z</cp:lastPrinted>
  <dcterms:created xsi:type="dcterms:W3CDTF">2016-02-11T15:03:32Z</dcterms:created>
  <dcterms:modified xsi:type="dcterms:W3CDTF">2017-01-25T10:09:23Z</dcterms:modified>
</cp:coreProperties>
</file>