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YUKA_PODZIMNI_SEMESTR_2016\enzymologie-seminar\materialy_2016\Excel_sesity\"/>
    </mc:Choice>
  </mc:AlternateContent>
  <bookViews>
    <workbookView xWindow="240" yWindow="75" windowWidth="20115" windowHeight="7995"/>
  </bookViews>
  <sheets>
    <sheet name="uvod" sheetId="5" r:id="rId1"/>
    <sheet name="data" sheetId="2" r:id="rId2"/>
    <sheet name="lin_reg_MM" sheetId="4" r:id="rId3"/>
    <sheet name="primy_lin" sheetId="6" r:id="rId4"/>
    <sheet name="nelin_reg_MM" sheetId="1" r:id="rId5"/>
    <sheet name="integ_MM" sheetId="7" r:id="rId6"/>
  </sheets>
  <definedNames>
    <definedName name="solver_adj" localSheetId="5" hidden="1">integ_MM!$B$25:$B$26</definedName>
    <definedName name="solver_adj" localSheetId="4" hidden="1">nelin_reg_MM!$B$3:$B$4</definedName>
    <definedName name="solver_cvg" localSheetId="5" hidden="1">"""0,0001"""</definedName>
    <definedName name="solver_cvg" localSheetId="4" hidden="1">"""""""0,0001"""""""</definedName>
    <definedName name="solver_drv" localSheetId="5" hidden="1">1</definedName>
    <definedName name="solver_drv" localSheetId="4" hidden="1">1</definedName>
    <definedName name="solver_eng" localSheetId="5" hidden="1">1</definedName>
    <definedName name="solver_eng" localSheetId="4" hidden="1">1</definedName>
    <definedName name="solver_est" localSheetId="5" hidden="1">1</definedName>
    <definedName name="solver_est" localSheetId="4" hidden="1">1</definedName>
    <definedName name="solver_itr" localSheetId="5" hidden="1">2147483647</definedName>
    <definedName name="solver_itr" localSheetId="4" hidden="1">2147483647</definedName>
    <definedName name="solver_mip" localSheetId="5" hidden="1">2147483647</definedName>
    <definedName name="solver_mip" localSheetId="4" hidden="1">2147483647</definedName>
    <definedName name="solver_mni" localSheetId="5" hidden="1">30</definedName>
    <definedName name="solver_mni" localSheetId="4" hidden="1">30</definedName>
    <definedName name="solver_mrt" localSheetId="5" hidden="1">"""0,075"""</definedName>
    <definedName name="solver_mrt" localSheetId="4" hidden="1">"""""""0,075"""""""</definedName>
    <definedName name="solver_msl" localSheetId="5" hidden="1">2</definedName>
    <definedName name="solver_msl" localSheetId="4" hidden="1">2</definedName>
    <definedName name="solver_neg" localSheetId="5" hidden="1">1</definedName>
    <definedName name="solver_neg" localSheetId="4" hidden="1">1</definedName>
    <definedName name="solver_nod" localSheetId="5" hidden="1">2147483647</definedName>
    <definedName name="solver_nod" localSheetId="4" hidden="1">2147483647</definedName>
    <definedName name="solver_num" localSheetId="5" hidden="1">0</definedName>
    <definedName name="solver_num" localSheetId="4" hidden="1">0</definedName>
    <definedName name="solver_nwt" localSheetId="5" hidden="1">1</definedName>
    <definedName name="solver_nwt" localSheetId="4" hidden="1">1</definedName>
    <definedName name="solver_opt" localSheetId="5" hidden="1">integ_MM!$B$28</definedName>
    <definedName name="solver_opt" localSheetId="4" hidden="1">nelin_reg_MM!$B$6</definedName>
    <definedName name="solver_pre" localSheetId="5" hidden="1">"""0,000001"""</definedName>
    <definedName name="solver_pre" localSheetId="4" hidden="1">"""""""0,000001"""""""</definedName>
    <definedName name="solver_rbv" localSheetId="5" hidden="1">1</definedName>
    <definedName name="solver_rbv" localSheetId="4" hidden="1">1</definedName>
    <definedName name="solver_rlx" localSheetId="5" hidden="1">2</definedName>
    <definedName name="solver_rlx" localSheetId="4" hidden="1">2</definedName>
    <definedName name="solver_rsd" localSheetId="5" hidden="1">0</definedName>
    <definedName name="solver_rsd" localSheetId="4" hidden="1">0</definedName>
    <definedName name="solver_scl" localSheetId="5" hidden="1">1</definedName>
    <definedName name="solver_scl" localSheetId="4" hidden="1">1</definedName>
    <definedName name="solver_sho" localSheetId="5" hidden="1">2</definedName>
    <definedName name="solver_sho" localSheetId="4" hidden="1">2</definedName>
    <definedName name="solver_ssz" localSheetId="5" hidden="1">100</definedName>
    <definedName name="solver_ssz" localSheetId="4" hidden="1">100</definedName>
    <definedName name="solver_tim" localSheetId="5" hidden="1">2147483647</definedName>
    <definedName name="solver_tim" localSheetId="4" hidden="1">2147483647</definedName>
    <definedName name="solver_tol" localSheetId="5" hidden="1">0.01</definedName>
    <definedName name="solver_tol" localSheetId="4" hidden="1">0.01</definedName>
    <definedName name="solver_typ" localSheetId="5" hidden="1">2</definedName>
    <definedName name="solver_typ" localSheetId="4" hidden="1">2</definedName>
    <definedName name="solver_val" localSheetId="5" hidden="1">0</definedName>
    <definedName name="solver_val" localSheetId="4" hidden="1">0</definedName>
    <definedName name="solver_ver" localSheetId="5" hidden="1">3</definedName>
    <definedName name="solver_ver" localSheetId="4" hidden="1">3</definedName>
  </definedNames>
  <calcPr calcId="162913"/>
</workbook>
</file>

<file path=xl/calcChain.xml><?xml version="1.0" encoding="utf-8"?>
<calcChain xmlns="http://schemas.openxmlformats.org/spreadsheetml/2006/main">
  <c r="D40" i="7" l="1"/>
  <c r="D39" i="7"/>
  <c r="D38" i="7"/>
  <c r="D37" i="7"/>
  <c r="D36" i="7"/>
  <c r="D35" i="7"/>
  <c r="D34" i="7"/>
  <c r="D33" i="7"/>
  <c r="D32" i="7"/>
  <c r="D31" i="7"/>
  <c r="E16" i="7"/>
  <c r="D16" i="7"/>
  <c r="E15" i="7"/>
  <c r="D15" i="7"/>
  <c r="E14" i="7"/>
  <c r="D14" i="7"/>
  <c r="E13" i="7"/>
  <c r="D13" i="7"/>
  <c r="E12" i="7"/>
  <c r="D12" i="7"/>
  <c r="E11" i="7"/>
  <c r="D11" i="7"/>
  <c r="E10" i="7"/>
  <c r="D10" i="7"/>
  <c r="E9" i="7"/>
  <c r="D9" i="7"/>
  <c r="E8" i="7"/>
  <c r="D8" i="7"/>
  <c r="E7" i="7"/>
  <c r="D7" i="7"/>
  <c r="B28" i="7" l="1"/>
  <c r="G20" i="1"/>
  <c r="G19" i="1"/>
  <c r="G18" i="1"/>
  <c r="G17" i="1"/>
  <c r="G16" i="1"/>
  <c r="G15" i="1"/>
  <c r="G14" i="1"/>
  <c r="G13" i="1"/>
  <c r="G12" i="1"/>
  <c r="G11" i="1"/>
  <c r="F20" i="1"/>
  <c r="F19" i="1"/>
  <c r="F18" i="1"/>
  <c r="F17" i="1"/>
  <c r="F16" i="1"/>
  <c r="F15" i="1"/>
  <c r="F14" i="1"/>
  <c r="F13" i="1"/>
  <c r="F12" i="1"/>
  <c r="F11" i="1"/>
  <c r="D20" i="1"/>
  <c r="D19" i="1"/>
  <c r="D18" i="1"/>
  <c r="D17" i="1"/>
  <c r="D16" i="1"/>
  <c r="D15" i="1"/>
  <c r="D14" i="1"/>
  <c r="D13" i="1"/>
  <c r="D12" i="1"/>
  <c r="D11" i="1"/>
  <c r="L11" i="1" a="1"/>
  <c r="L11" i="1" s="1"/>
  <c r="U12" i="1" l="1"/>
  <c r="Q12" i="1"/>
  <c r="M12" i="1"/>
  <c r="S11" i="1"/>
  <c r="O11" i="1"/>
  <c r="T12" i="1"/>
  <c r="P12" i="1"/>
  <c r="L12" i="1"/>
  <c r="R11" i="1"/>
  <c r="N11" i="1"/>
  <c r="S12" i="1"/>
  <c r="O12" i="1"/>
  <c r="U11" i="1"/>
  <c r="Q11" i="1"/>
  <c r="M11" i="1"/>
  <c r="W11" i="1" s="1" a="1"/>
  <c r="R12" i="1"/>
  <c r="N12" i="1"/>
  <c r="T11" i="1"/>
  <c r="P11" i="1"/>
  <c r="C14" i="4"/>
  <c r="C13" i="4"/>
  <c r="C12" i="4"/>
  <c r="C11" i="4"/>
  <c r="C10" i="4"/>
  <c r="C9" i="4"/>
  <c r="C8" i="4"/>
  <c r="C7" i="4"/>
  <c r="C6" i="4"/>
  <c r="C5" i="4"/>
  <c r="W11" i="1" l="1"/>
  <c r="X11" i="1"/>
  <c r="X12" i="1"/>
  <c r="W12" i="1"/>
  <c r="N12" i="6"/>
  <c r="R10" i="6"/>
  <c r="N8" i="6"/>
  <c r="P9" i="6"/>
  <c r="T11" i="6"/>
  <c r="U13" i="6"/>
  <c r="U12" i="6"/>
  <c r="T12" i="6"/>
  <c r="S13" i="6"/>
  <c r="S11" i="6"/>
  <c r="R13" i="6"/>
  <c r="R11" i="6"/>
  <c r="R9" i="6"/>
  <c r="Q13" i="6"/>
  <c r="Q12" i="6"/>
  <c r="Q11" i="6"/>
  <c r="Q10" i="6"/>
  <c r="Q9" i="6"/>
  <c r="Q8" i="6"/>
  <c r="P12" i="6"/>
  <c r="P10" i="6"/>
  <c r="P8" i="6"/>
  <c r="O13" i="6"/>
  <c r="O11" i="6"/>
  <c r="O9" i="6"/>
  <c r="O7" i="6"/>
  <c r="N13" i="6"/>
  <c r="N11" i="6"/>
  <c r="N9" i="6"/>
  <c r="N7" i="6"/>
  <c r="N5" i="6"/>
  <c r="G8" i="6"/>
  <c r="F7" i="6"/>
  <c r="L13" i="6"/>
  <c r="I13" i="6"/>
  <c r="K13" i="6"/>
  <c r="I11" i="6"/>
  <c r="H11" i="6"/>
  <c r="G13" i="6"/>
  <c r="G9" i="6"/>
  <c r="E13" i="6"/>
  <c r="E9" i="6"/>
  <c r="D9" i="6"/>
  <c r="E14" i="4"/>
  <c r="E13" i="4"/>
  <c r="E12" i="4"/>
  <c r="E11" i="4"/>
  <c r="E10" i="4"/>
  <c r="E9" i="4"/>
  <c r="E8" i="4"/>
  <c r="E7" i="4"/>
  <c r="E6" i="4"/>
  <c r="E5" i="4"/>
  <c r="Z11" i="1" l="1" a="1"/>
  <c r="V13" i="6"/>
  <c r="F9" i="6"/>
  <c r="N6" i="6"/>
  <c r="N10" i="6"/>
  <c r="O6" i="6"/>
  <c r="O10" i="6"/>
  <c r="P7" i="6"/>
  <c r="P11" i="6"/>
  <c r="R12" i="6"/>
  <c r="S12" i="6"/>
  <c r="T13" i="6"/>
  <c r="F10" i="6"/>
  <c r="I10" i="6"/>
  <c r="F12" i="6"/>
  <c r="O8" i="6"/>
  <c r="O12" i="6"/>
  <c r="P13" i="6"/>
  <c r="S10" i="6"/>
  <c r="J12" i="6"/>
  <c r="E8" i="6"/>
  <c r="D13" i="6"/>
  <c r="H13" i="6"/>
  <c r="J11" i="6"/>
  <c r="D5" i="6"/>
  <c r="F11" i="6"/>
  <c r="G12" i="6"/>
  <c r="H12" i="6"/>
  <c r="K12" i="6"/>
  <c r="E12" i="6"/>
  <c r="F8" i="6"/>
  <c r="H9" i="6"/>
  <c r="D6" i="6"/>
  <c r="D10" i="6"/>
  <c r="E6" i="6"/>
  <c r="E10" i="6"/>
  <c r="I12" i="6"/>
  <c r="J13" i="6"/>
  <c r="D7" i="6"/>
  <c r="D11" i="6"/>
  <c r="E7" i="6"/>
  <c r="E11" i="6"/>
  <c r="G10" i="6"/>
  <c r="D8" i="6"/>
  <c r="D12" i="6"/>
  <c r="F13" i="6"/>
  <c r="G11" i="6"/>
  <c r="H10" i="6"/>
  <c r="G7" i="4"/>
  <c r="G11" i="4"/>
  <c r="G12" i="4"/>
  <c r="G8" i="4"/>
  <c r="G9" i="4"/>
  <c r="G13" i="4"/>
  <c r="G6" i="4"/>
  <c r="G10" i="4"/>
  <c r="G14" i="4"/>
  <c r="G5" i="4"/>
  <c r="F7" i="4"/>
  <c r="F11" i="4"/>
  <c r="F8" i="4"/>
  <c r="F12" i="4"/>
  <c r="F9" i="4"/>
  <c r="F13" i="4"/>
  <c r="F6" i="4"/>
  <c r="F10" i="4"/>
  <c r="F14" i="4"/>
  <c r="F5" i="4"/>
  <c r="B5" i="2"/>
  <c r="B4" i="2"/>
  <c r="Z11" i="1" l="1"/>
  <c r="Z12" i="1"/>
  <c r="AA11" i="1"/>
  <c r="AA12" i="1"/>
  <c r="O15" i="6"/>
  <c r="E15" i="6"/>
  <c r="D14" i="4"/>
  <c r="D13" i="4"/>
  <c r="D12" i="4"/>
  <c r="D11" i="4"/>
  <c r="D10" i="4"/>
  <c r="D9" i="4"/>
  <c r="D8" i="4"/>
  <c r="D7" i="4"/>
  <c r="D6" i="4"/>
  <c r="D5" i="4"/>
  <c r="B7" i="2" l="1"/>
  <c r="G30" i="1"/>
  <c r="F30" i="1"/>
  <c r="D30" i="1"/>
  <c r="G29" i="1"/>
  <c r="F29" i="1"/>
  <c r="D29" i="1"/>
  <c r="G28" i="1"/>
  <c r="F28" i="1"/>
  <c r="D28" i="1"/>
  <c r="G27" i="1"/>
  <c r="F27" i="1"/>
  <c r="D27" i="1"/>
  <c r="G26" i="1"/>
  <c r="F26" i="1"/>
  <c r="D26" i="1"/>
  <c r="G25" i="1"/>
  <c r="F25" i="1"/>
  <c r="D25" i="1"/>
  <c r="G24" i="1"/>
  <c r="F24" i="1"/>
  <c r="D24" i="1"/>
  <c r="G23" i="1"/>
  <c r="F23" i="1"/>
  <c r="D23" i="1"/>
  <c r="G22" i="1"/>
  <c r="F22" i="1"/>
  <c r="D22" i="1"/>
  <c r="G21" i="1"/>
  <c r="F21" i="1"/>
  <c r="D21" i="1"/>
  <c r="D9" i="1"/>
  <c r="B7" i="1" s="1"/>
  <c r="B6" i="1" l="1"/>
  <c r="B116" i="2"/>
  <c r="C116" i="2" s="1"/>
  <c r="B114" i="2"/>
  <c r="C114" i="2" s="1"/>
  <c r="B112" i="2"/>
  <c r="C112" i="2" s="1"/>
  <c r="B110" i="2"/>
  <c r="C110" i="2" s="1"/>
  <c r="B108" i="2"/>
  <c r="C108" i="2" s="1"/>
  <c r="B106" i="2"/>
  <c r="C106" i="2" s="1"/>
  <c r="B104" i="2"/>
  <c r="C104" i="2" s="1"/>
  <c r="B102" i="2"/>
  <c r="C102" i="2" s="1"/>
  <c r="B100" i="2"/>
  <c r="C100" i="2" s="1"/>
  <c r="B98" i="2"/>
  <c r="C98" i="2" s="1"/>
  <c r="B96" i="2"/>
  <c r="C96" i="2" s="1"/>
  <c r="B94" i="2"/>
  <c r="C94" i="2" s="1"/>
  <c r="B92" i="2"/>
  <c r="C92" i="2" s="1"/>
  <c r="B90" i="2"/>
  <c r="C90" i="2" s="1"/>
  <c r="B88" i="2"/>
  <c r="C88" i="2" s="1"/>
  <c r="B86" i="2"/>
  <c r="C86" i="2" s="1"/>
  <c r="B84" i="2"/>
  <c r="C84" i="2" s="1"/>
  <c r="B82" i="2"/>
  <c r="C82" i="2" s="1"/>
  <c r="B80" i="2"/>
  <c r="C80" i="2" s="1"/>
  <c r="B78" i="2"/>
  <c r="C78" i="2" s="1"/>
  <c r="B76" i="2"/>
  <c r="C76" i="2" s="1"/>
  <c r="B74" i="2"/>
  <c r="C74" i="2" s="1"/>
  <c r="B72" i="2"/>
  <c r="C72" i="2" s="1"/>
  <c r="B70" i="2"/>
  <c r="C70" i="2" s="1"/>
  <c r="B68" i="2"/>
  <c r="C68" i="2" s="1"/>
  <c r="B66" i="2"/>
  <c r="C66" i="2" s="1"/>
  <c r="B64" i="2"/>
  <c r="C64" i="2" s="1"/>
  <c r="B62" i="2"/>
  <c r="C62" i="2" s="1"/>
  <c r="B60" i="2"/>
  <c r="C60" i="2" s="1"/>
  <c r="B58" i="2"/>
  <c r="C58" i="2" s="1"/>
  <c r="B56" i="2"/>
  <c r="C56" i="2" s="1"/>
  <c r="B54" i="2"/>
  <c r="C54" i="2" s="1"/>
  <c r="B52" i="2"/>
  <c r="C52" i="2" s="1"/>
  <c r="B50" i="2"/>
  <c r="C50" i="2" s="1"/>
  <c r="B48" i="2"/>
  <c r="C48" i="2" s="1"/>
  <c r="B46" i="2"/>
  <c r="C46" i="2" s="1"/>
  <c r="B44" i="2"/>
  <c r="C44" i="2" s="1"/>
  <c r="B42" i="2"/>
  <c r="C42" i="2" s="1"/>
  <c r="B40" i="2"/>
  <c r="C40" i="2" s="1"/>
  <c r="B38" i="2"/>
  <c r="C38" i="2" s="1"/>
  <c r="B36" i="2"/>
  <c r="C36" i="2" s="1"/>
  <c r="B34" i="2"/>
  <c r="C34" i="2" s="1"/>
  <c r="B32" i="2"/>
  <c r="C32" i="2" s="1"/>
  <c r="B30" i="2"/>
  <c r="C30" i="2" s="1"/>
  <c r="B28" i="2"/>
  <c r="C28" i="2" s="1"/>
  <c r="B26" i="2"/>
  <c r="C26" i="2" s="1"/>
  <c r="B24" i="2"/>
  <c r="C24" i="2" s="1"/>
  <c r="B22" i="2"/>
  <c r="C22" i="2" s="1"/>
  <c r="B20" i="2"/>
  <c r="C20" i="2" s="1"/>
  <c r="B19" i="2"/>
  <c r="C19" i="2" s="1"/>
  <c r="B23" i="2"/>
  <c r="C23" i="2" s="1"/>
  <c r="B27" i="2"/>
  <c r="C27" i="2" s="1"/>
  <c r="B31" i="2"/>
  <c r="C31" i="2" s="1"/>
  <c r="B35" i="2"/>
  <c r="C35" i="2" s="1"/>
  <c r="B39" i="2"/>
  <c r="C39" i="2" s="1"/>
  <c r="B43" i="2"/>
  <c r="C43" i="2" s="1"/>
  <c r="B47" i="2"/>
  <c r="C47" i="2" s="1"/>
  <c r="B53" i="2"/>
  <c r="C53" i="2" s="1"/>
  <c r="B61" i="2"/>
  <c r="C61" i="2" s="1"/>
  <c r="B69" i="2"/>
  <c r="C69" i="2" s="1"/>
  <c r="B77" i="2"/>
  <c r="C77" i="2" s="1"/>
  <c r="B85" i="2"/>
  <c r="C85" i="2" s="1"/>
  <c r="B93" i="2"/>
  <c r="C93" i="2" s="1"/>
  <c r="B101" i="2"/>
  <c r="C101" i="2" s="1"/>
  <c r="B109" i="2"/>
  <c r="C109" i="2" s="1"/>
  <c r="B17" i="2"/>
  <c r="B55" i="2"/>
  <c r="C55" i="2" s="1"/>
  <c r="B63" i="2"/>
  <c r="C63" i="2" s="1"/>
  <c r="B71" i="2"/>
  <c r="C71" i="2" s="1"/>
  <c r="B79" i="2"/>
  <c r="C79" i="2" s="1"/>
  <c r="B87" i="2"/>
  <c r="C87" i="2" s="1"/>
  <c r="B95" i="2"/>
  <c r="C95" i="2" s="1"/>
  <c r="B103" i="2"/>
  <c r="C103" i="2" s="1"/>
  <c r="B111" i="2"/>
  <c r="C111" i="2" s="1"/>
  <c r="E17" i="2"/>
  <c r="B21" i="2"/>
  <c r="C21" i="2" s="1"/>
  <c r="B25" i="2"/>
  <c r="C25" i="2" s="1"/>
  <c r="B29" i="2"/>
  <c r="C29" i="2" s="1"/>
  <c r="B33" i="2"/>
  <c r="C33" i="2" s="1"/>
  <c r="B37" i="2"/>
  <c r="C37" i="2" s="1"/>
  <c r="B41" i="2"/>
  <c r="B45" i="2"/>
  <c r="C45" i="2" s="1"/>
  <c r="B49" i="2"/>
  <c r="C49" i="2" s="1"/>
  <c r="B57" i="2"/>
  <c r="C57" i="2" s="1"/>
  <c r="B65" i="2"/>
  <c r="C65" i="2" s="1"/>
  <c r="B73" i="2"/>
  <c r="C73" i="2" s="1"/>
  <c r="B81" i="2"/>
  <c r="C81" i="2" s="1"/>
  <c r="B89" i="2"/>
  <c r="C89" i="2" s="1"/>
  <c r="B97" i="2"/>
  <c r="C97" i="2" s="1"/>
  <c r="B105" i="2"/>
  <c r="C105" i="2" s="1"/>
  <c r="B113" i="2"/>
  <c r="C113" i="2" s="1"/>
  <c r="B18" i="2"/>
  <c r="C18" i="2" s="1"/>
  <c r="C41" i="2"/>
  <c r="B51" i="2"/>
  <c r="C51" i="2" s="1"/>
  <c r="B59" i="2"/>
  <c r="C59" i="2" s="1"/>
  <c r="B67" i="2"/>
  <c r="C67" i="2" s="1"/>
  <c r="B75" i="2"/>
  <c r="C75" i="2" s="1"/>
  <c r="B83" i="2"/>
  <c r="C83" i="2" s="1"/>
  <c r="B91" i="2"/>
  <c r="C91" i="2" s="1"/>
  <c r="B99" i="2"/>
  <c r="C99" i="2" s="1"/>
  <c r="B107" i="2"/>
  <c r="C107" i="2" s="1"/>
  <c r="B115" i="2"/>
  <c r="C115" i="2" s="1"/>
  <c r="AA15" i="1" l="1"/>
  <c r="Z14" i="1"/>
  <c r="D11" i="2"/>
  <c r="B11" i="2"/>
  <c r="D18" i="2" s="1"/>
</calcChain>
</file>

<file path=xl/comments1.xml><?xml version="1.0" encoding="utf-8"?>
<comments xmlns="http://schemas.openxmlformats.org/spreadsheetml/2006/main">
  <authors>
    <author>Kucera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Promenna bunka. Nutno zadat pocatecni odhad.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38"/>
          </rPr>
          <t>Promenna bunka. Nutno zadat pocatecni odhad.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Cilova bunka. Jeji hodnota bude minimalizovana nastrojem Resitel.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Pocet stupnu volnosti: pocet experimentalnich dat minus pocet parametru (2)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Kucera</author>
  </authors>
  <commentList>
    <comment ref="B25" authorId="0" shapeId="0">
      <text>
        <r>
          <rPr>
            <b/>
            <sz val="9"/>
            <color indexed="81"/>
            <rFont val="Tahoma"/>
            <family val="2"/>
            <charset val="238"/>
          </rPr>
          <t>Promenna bunka. Nutno zadat pocatecni odhad.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  <charset val="238"/>
          </rPr>
          <t>Promenna bunka. Nutno zadat pocatecni odhad.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>Cilova bunka. Jeji hodnota bude minimalizovana nastrojem Resitel.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<sst xmlns="http://schemas.openxmlformats.org/spreadsheetml/2006/main" count="239" uniqueCount="65">
  <si>
    <t>Kinetické parametry</t>
  </si>
  <si>
    <t>dvojic</t>
  </si>
  <si>
    <t>SS=</t>
  </si>
  <si>
    <t>v vypoct</t>
  </si>
  <si>
    <t>v exper</t>
  </si>
  <si>
    <t>dv/dvlim</t>
  </si>
  <si>
    <t/>
  </si>
  <si>
    <t>DF=</t>
  </si>
  <si>
    <t>Zvolte enzym</t>
  </si>
  <si>
    <t xml:space="preserve">  t        +</t>
  </si>
  <si>
    <t>S      =</t>
  </si>
  <si>
    <t>Km</t>
  </si>
  <si>
    <t>vlim</t>
  </si>
  <si>
    <t>Enzym</t>
  </si>
  <si>
    <r>
      <t>[S]</t>
    </r>
    <r>
      <rPr>
        <b/>
        <vertAlign val="subscript"/>
        <sz val="20"/>
        <color theme="1"/>
        <rFont val="Calibri"/>
        <family val="2"/>
        <charset val="238"/>
        <scheme val="minor"/>
      </rPr>
      <t>0</t>
    </r>
    <r>
      <rPr>
        <b/>
        <sz val="20"/>
        <color theme="1"/>
        <rFont val="Calibri"/>
        <family val="2"/>
        <charset val="238"/>
        <scheme val="minor"/>
      </rPr>
      <t xml:space="preserve"> =</t>
    </r>
  </si>
  <si>
    <t>[S]</t>
  </si>
  <si>
    <r>
      <t>v</t>
    </r>
    <r>
      <rPr>
        <b/>
        <vertAlign val="subscript"/>
        <sz val="14"/>
        <color theme="1"/>
        <rFont val="Calibri"/>
        <family val="2"/>
        <charset val="238"/>
        <scheme val="minor"/>
      </rPr>
      <t>lim</t>
    </r>
    <r>
      <rPr>
        <b/>
        <sz val="14"/>
        <color theme="1"/>
        <rFont val="Calibri"/>
        <family val="2"/>
        <charset val="238"/>
        <scheme val="minor"/>
      </rPr>
      <t xml:space="preserve"> =</t>
    </r>
  </si>
  <si>
    <t xml:space="preserve">v </t>
  </si>
  <si>
    <t>1/[S]</t>
  </si>
  <si>
    <t>1/v</t>
  </si>
  <si>
    <t>v/[S]</t>
  </si>
  <si>
    <t>[S]/v</t>
  </si>
  <si>
    <t>Enzymová kinetika: rovnice MM</t>
  </si>
  <si>
    <t>Experimentální hodnoty</t>
  </si>
  <si>
    <t>Posuvnikem volte počáteční koncentrace substrátu</t>
  </si>
  <si>
    <t>kinetikou Michaelise a Mentenové.</t>
  </si>
  <si>
    <t>Tato pomůcka slouží k procvičování postupů při vyhodnocování kinetických dat pro enzym řídící se jednoduchou</t>
  </si>
  <si>
    <t xml:space="preserve">počáteční koncentrace substrátu a v grafu se vám vždy zobrazí výsledek simulovaného experimentu. </t>
  </si>
  <si>
    <t xml:space="preserve">Počáteční rychlost reakce je rovna směrnici tečny časové závislosti koncentrace substrátu pro t=0. Tuto hodnotu </t>
  </si>
  <si>
    <r>
      <rPr>
        <b/>
        <sz val="16"/>
        <color theme="1"/>
        <rFont val="Times New Roman"/>
        <family val="1"/>
        <charset val="238"/>
      </rPr>
      <t>©</t>
    </r>
    <r>
      <rPr>
        <b/>
        <sz val="16"/>
        <color theme="1"/>
        <rFont val="Calibri"/>
        <family val="2"/>
        <charset val="238"/>
      </rPr>
      <t xml:space="preserve"> Igor Kučera 2016</t>
    </r>
  </si>
  <si>
    <t>s chybou</t>
  </si>
  <si>
    <t>přepočítání listu = F9</t>
  </si>
  <si>
    <t>KM =</t>
  </si>
  <si>
    <t>%</t>
  </si>
  <si>
    <t>Vlim =</t>
  </si>
  <si>
    <t>v</t>
  </si>
  <si>
    <t>Kij = (vj-vi) / ((vi/[S]i)-(vj/[S]j))</t>
  </si>
  <si>
    <t>Vij = ([S]i-[S]j)/(([S]i/vi)-([S]j/vj))</t>
  </si>
  <si>
    <t>Rovnice tečny</t>
  </si>
  <si>
    <t>Směrodatná odchylka</t>
  </si>
  <si>
    <t xml:space="preserve">Výpočet standardní chyby kinetických parametrů </t>
  </si>
  <si>
    <t>F</t>
  </si>
  <si>
    <t>FT</t>
  </si>
  <si>
    <t>FT*F</t>
  </si>
  <si>
    <t>(FT*F)^-1</t>
  </si>
  <si>
    <t>SE (vlim) =</t>
  </si>
  <si>
    <t>SE(KM)=</t>
  </si>
  <si>
    <r>
      <t>K</t>
    </r>
    <r>
      <rPr>
        <b/>
        <vertAlign val="subscript"/>
        <sz val="14"/>
        <color theme="1"/>
        <rFont val="Calibri"/>
        <family val="2"/>
        <charset val="238"/>
        <scheme val="minor"/>
      </rPr>
      <t>M</t>
    </r>
    <r>
      <rPr>
        <b/>
        <sz val="14"/>
        <color theme="1"/>
        <rFont val="Calibri"/>
        <family val="2"/>
        <charset val="238"/>
        <scheme val="minor"/>
      </rPr>
      <t xml:space="preserve"> =</t>
    </r>
  </si>
  <si>
    <t>dv/dKM</t>
  </si>
  <si>
    <t>t</t>
  </si>
  <si>
    <r>
      <t>[S]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=</t>
    </r>
  </si>
  <si>
    <r>
      <t>([S]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 xml:space="preserve"> - [S])/t</t>
    </r>
  </si>
  <si>
    <r>
      <t>(1/t)*ln([S]</t>
    </r>
    <r>
      <rPr>
        <vertAlign val="subscript"/>
        <sz val="11"/>
        <color theme="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/[S])</t>
    </r>
  </si>
  <si>
    <t>Lineární regrese</t>
  </si>
  <si>
    <t>Nelineární regrese</t>
  </si>
  <si>
    <t>t vypoct</t>
  </si>
  <si>
    <t xml:space="preserve">1) V listu "data" vyberte podle zadání učitele enzym ze seznamu (1-20). Pak  posuvníkem nastavujte </t>
  </si>
  <si>
    <t>najdete v zobrazené rovnici tečny. Takto generujte 10 dvojic počáteční koncentrace substrátu, počáteční rychlost.</t>
  </si>
  <si>
    <t xml:space="preserve"> (list "lin_reg_MM"). Zhodnoťte, jak se na výsledcích projeví náhodná chyba při měření rychlosti.</t>
  </si>
  <si>
    <r>
      <t>2) Určete kinetické parametry K</t>
    </r>
    <r>
      <rPr>
        <b/>
        <vertAlign val="subscript"/>
        <sz val="18"/>
        <color theme="1"/>
        <rFont val="Calibri"/>
        <family val="2"/>
        <charset val="238"/>
        <scheme val="minor"/>
      </rPr>
      <t>M</t>
    </r>
    <r>
      <rPr>
        <b/>
        <sz val="18"/>
        <color theme="1"/>
        <rFont val="Calibri"/>
        <family val="2"/>
        <charset val="238"/>
        <scheme val="minor"/>
      </rPr>
      <t xml:space="preserve"> a v</t>
    </r>
    <r>
      <rPr>
        <b/>
        <vertAlign val="subscript"/>
        <sz val="18"/>
        <color theme="1"/>
        <rFont val="Calibri"/>
        <family val="2"/>
        <charset val="238"/>
        <scheme val="minor"/>
      </rPr>
      <t>lim</t>
    </r>
    <r>
      <rPr>
        <b/>
        <sz val="18"/>
        <color theme="1"/>
        <rFont val="Calibri"/>
        <family val="2"/>
        <charset val="238"/>
        <scheme val="minor"/>
      </rPr>
      <t xml:space="preserve"> lineární regresí ze směrnic a úseků přímek lineárních výnosů</t>
    </r>
  </si>
  <si>
    <r>
      <t>3) Pro tatáž data určete  K</t>
    </r>
    <r>
      <rPr>
        <b/>
        <vertAlign val="subscript"/>
        <sz val="18"/>
        <color theme="1"/>
        <rFont val="Calibri"/>
        <family val="2"/>
        <charset val="238"/>
        <scheme val="minor"/>
      </rPr>
      <t>M</t>
    </r>
    <r>
      <rPr>
        <b/>
        <sz val="18"/>
        <color theme="1"/>
        <rFont val="Calibri"/>
        <family val="2"/>
        <charset val="238"/>
        <scheme val="minor"/>
      </rPr>
      <t xml:space="preserve"> a v</t>
    </r>
    <r>
      <rPr>
        <b/>
        <vertAlign val="subscript"/>
        <sz val="18"/>
        <color theme="1"/>
        <rFont val="Calibri"/>
        <family val="2"/>
        <charset val="238"/>
        <scheme val="minor"/>
      </rPr>
      <t>lim</t>
    </r>
    <r>
      <rPr>
        <b/>
        <sz val="18"/>
        <color theme="1"/>
        <rFont val="Calibri"/>
        <family val="2"/>
        <charset val="238"/>
        <scheme val="minor"/>
      </rPr>
      <t xml:space="preserve"> početní variantou přímého lineárního výnosu ("primy_lin").</t>
    </r>
  </si>
  <si>
    <t>zatížených experimentální chybou je ilustrován výpočet standardních chyb parametrů.</t>
  </si>
  <si>
    <r>
      <t>4) Pro tatáž data určete  K</t>
    </r>
    <r>
      <rPr>
        <b/>
        <vertAlign val="subscript"/>
        <sz val="18"/>
        <color theme="1"/>
        <rFont val="Calibri"/>
        <family val="2"/>
        <charset val="238"/>
        <scheme val="minor"/>
      </rPr>
      <t>M</t>
    </r>
    <r>
      <rPr>
        <b/>
        <sz val="18"/>
        <color theme="1"/>
        <rFont val="Calibri"/>
        <family val="2"/>
        <charset val="238"/>
        <scheme val="minor"/>
      </rPr>
      <t xml:space="preserve"> a v</t>
    </r>
    <r>
      <rPr>
        <b/>
        <vertAlign val="subscript"/>
        <sz val="18"/>
        <color theme="1"/>
        <rFont val="Calibri"/>
        <family val="2"/>
        <charset val="238"/>
        <scheme val="minor"/>
      </rPr>
      <t>lim</t>
    </r>
    <r>
      <rPr>
        <b/>
        <sz val="18"/>
        <color theme="1"/>
        <rFont val="Calibri"/>
        <family val="2"/>
        <charset val="238"/>
        <scheme val="minor"/>
      </rPr>
      <t xml:space="preserve"> nelineární regresí pomocí Řešitele ("nelin_reg_MM"). Pro případ dat</t>
    </r>
  </si>
  <si>
    <t>5)  Rovněž vyhodnoťe jednu časovou závislost S na t  použitím integrované rovnice MM. Potřebná data</t>
  </si>
  <si>
    <t>(časy, koncentrace S) lze pomocí kurzoru odečíst přímo z grafu v listu "data".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</si>
</sst>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vertAlign val="subscript"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vertAlign val="subscript"/>
      <sz val="14"/>
      <color theme="1"/>
      <name val="Calibri"/>
      <family val="2"/>
      <charset val="238"/>
      <scheme val="minor"/>
    </font>
    <font>
      <b/>
      <sz val="48"/>
      <color theme="1"/>
      <name val="Calibri"/>
      <family val="2"/>
      <charset val="238"/>
      <scheme val="minor"/>
    </font>
    <font>
      <b/>
      <vertAlign val="subscript"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6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FCC00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Protection="1">
      <protection hidden="1"/>
    </xf>
    <xf numFmtId="0" fontId="2" fillId="0" borderId="1" xfId="0" applyFont="1" applyFill="1" applyBorder="1"/>
    <xf numFmtId="0" fontId="2" fillId="0" borderId="0" xfId="0" applyFont="1" applyFill="1" applyBorder="1"/>
    <xf numFmtId="0" fontId="6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9" fillId="0" borderId="0" xfId="0" applyFont="1"/>
    <xf numFmtId="0" fontId="14" fillId="0" borderId="0" xfId="0" applyFont="1"/>
    <xf numFmtId="0" fontId="16" fillId="0" borderId="0" xfId="0" applyFont="1" applyProtection="1"/>
    <xf numFmtId="0" fontId="6" fillId="4" borderId="0" xfId="0" applyFont="1" applyFill="1" applyProtection="1">
      <protection locked="0" hidden="1"/>
    </xf>
    <xf numFmtId="0" fontId="0" fillId="4" borderId="0" xfId="0" applyFill="1" applyProtection="1">
      <protection locked="0" hidden="1"/>
    </xf>
    <xf numFmtId="0" fontId="6" fillId="4" borderId="0" xfId="0" applyFont="1" applyFill="1" applyProtection="1">
      <protection locked="0"/>
    </xf>
    <xf numFmtId="0" fontId="0" fillId="4" borderId="0" xfId="0" applyNumberFormat="1" applyFill="1" applyProtection="1">
      <protection locked="0" hidden="1"/>
    </xf>
    <xf numFmtId="0" fontId="7" fillId="4" borderId="0" xfId="0" applyFont="1" applyFill="1" applyProtection="1">
      <protection locked="0" hidden="1"/>
    </xf>
    <xf numFmtId="0" fontId="7" fillId="4" borderId="0" xfId="0" applyFont="1" applyFill="1" applyBorder="1" applyProtection="1">
      <protection locked="0" hidden="1"/>
    </xf>
    <xf numFmtId="164" fontId="0" fillId="4" borderId="0" xfId="0" applyNumberFormat="1" applyFill="1" applyProtection="1">
      <protection locked="0" hidden="1"/>
    </xf>
    <xf numFmtId="0" fontId="10" fillId="4" borderId="0" xfId="0" applyFont="1" applyFill="1" applyProtection="1">
      <protection locked="0" hidden="1"/>
    </xf>
    <xf numFmtId="0" fontId="1" fillId="4" borderId="0" xfId="0" applyFont="1" applyFill="1" applyProtection="1">
      <protection locked="0" hidden="1"/>
    </xf>
    <xf numFmtId="0" fontId="5" fillId="4" borderId="2" xfId="0" applyFont="1" applyFill="1" applyBorder="1" applyProtection="1">
      <protection locked="0" hidden="1"/>
    </xf>
    <xf numFmtId="0" fontId="5" fillId="4" borderId="3" xfId="0" applyFont="1" applyFill="1" applyBorder="1" applyProtection="1">
      <protection locked="0" hidden="1"/>
    </xf>
    <xf numFmtId="0" fontId="5" fillId="4" borderId="4" xfId="0" applyFont="1" applyFill="1" applyBorder="1" applyProtection="1">
      <protection locked="0" hidden="1"/>
    </xf>
    <xf numFmtId="0" fontId="2" fillId="2" borderId="0" xfId="0" applyFont="1" applyFill="1"/>
    <xf numFmtId="0" fontId="2" fillId="3" borderId="1" xfId="0" applyFont="1" applyFill="1" applyBorder="1"/>
    <xf numFmtId="0" fontId="2" fillId="2" borderId="0" xfId="0" applyFont="1" applyFill="1" applyBorder="1"/>
    <xf numFmtId="0" fontId="0" fillId="5" borderId="0" xfId="0" applyFill="1"/>
    <xf numFmtId="0" fontId="0" fillId="6" borderId="0" xfId="0" applyFill="1"/>
    <xf numFmtId="0" fontId="2" fillId="7" borderId="1" xfId="0" applyFont="1" applyFill="1" applyBorder="1"/>
    <xf numFmtId="0" fontId="2" fillId="8" borderId="1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9" borderId="0" xfId="0" applyFill="1"/>
    <xf numFmtId="0" fontId="0" fillId="7" borderId="1" xfId="0" applyFill="1" applyBorder="1"/>
    <xf numFmtId="0" fontId="6" fillId="9" borderId="0" xfId="0" applyFont="1" applyFill="1"/>
    <xf numFmtId="0" fontId="0" fillId="7" borderId="7" xfId="0" applyFill="1" applyBorder="1"/>
    <xf numFmtId="0" fontId="0" fillId="7" borderId="8" xfId="0" applyFill="1" applyBorder="1" applyAlignment="1">
      <alignment horizontal="center"/>
    </xf>
    <xf numFmtId="0" fontId="4" fillId="7" borderId="7" xfId="0" applyFont="1" applyFill="1" applyBorder="1"/>
    <xf numFmtId="0" fontId="0" fillId="7" borderId="0" xfId="0" applyFill="1"/>
    <xf numFmtId="0" fontId="1" fillId="7" borderId="0" xfId="0" applyFont="1" applyFill="1"/>
    <xf numFmtId="0" fontId="2" fillId="7" borderId="0" xfId="0" applyFont="1" applyFill="1" applyAlignment="1">
      <alignment horizontal="center"/>
    </xf>
    <xf numFmtId="164" fontId="0" fillId="4" borderId="0" xfId="0" applyNumberFormat="1" applyFill="1" applyProtection="1">
      <protection locked="0"/>
    </xf>
    <xf numFmtId="164" fontId="18" fillId="4" borderId="0" xfId="0" applyNumberFormat="1" applyFont="1" applyFill="1" applyProtection="1">
      <protection locked="0"/>
    </xf>
    <xf numFmtId="0" fontId="20" fillId="4" borderId="0" xfId="0" applyNumberFormat="1" applyFont="1" applyFill="1" applyProtection="1">
      <protection locked="0" hidden="1"/>
    </xf>
    <xf numFmtId="0" fontId="20" fillId="4" borderId="0" xfId="0" applyFont="1" applyFill="1" applyProtection="1">
      <protection locked="0"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580927384077"/>
          <c:y val="8.7461723534558181E-2"/>
          <c:w val="0.44537751531058617"/>
          <c:h val="0.6986574074074074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data!$C$17:$C$116</c:f>
              <c:numCache>
                <c:formatCode>General</c:formatCode>
                <c:ptCount val="100"/>
                <c:pt idx="0">
                  <c:v>0</c:v>
                </c:pt>
                <c:pt idx="1">
                  <c:v>2.1100671707003013E-3</c:v>
                </c:pt>
                <c:pt idx="2">
                  <c:v>4.2405414635038937E-3</c:v>
                </c:pt>
                <c:pt idx="3">
                  <c:v>6.3918414969417305E-3</c:v>
                </c:pt>
                <c:pt idx="4">
                  <c:v>8.5643989040510397E-3</c:v>
                </c:pt>
                <c:pt idx="5">
                  <c:v>1.0758658877510097E-2</c:v>
                </c:pt>
                <c:pt idx="6">
                  <c:v>1.297508074361749E-2</c:v>
                </c:pt>
                <c:pt idx="7">
                  <c:v>1.5214138566967118E-2</c:v>
                </c:pt>
                <c:pt idx="8">
                  <c:v>1.7476321787810202E-2</c:v>
                </c:pt>
                <c:pt idx="9">
                  <c:v>1.9762135894248238E-2</c:v>
                </c:pt>
                <c:pt idx="10">
                  <c:v>2.207210313156523E-2</c:v>
                </c:pt>
                <c:pt idx="11">
                  <c:v>2.4406763251190278E-2</c:v>
                </c:pt>
                <c:pt idx="12">
                  <c:v>2.6766674301976962E-2</c:v>
                </c:pt>
                <c:pt idx="13">
                  <c:v>2.915241346670152E-2</c:v>
                </c:pt>
                <c:pt idx="14">
                  <c:v>3.1564577946916736E-2</c:v>
                </c:pt>
                <c:pt idx="15">
                  <c:v>3.4003785899554988E-2</c:v>
                </c:pt>
                <c:pt idx="16">
                  <c:v>3.6470677428955552E-2</c:v>
                </c:pt>
                <c:pt idx="17">
                  <c:v>3.8965915638298709E-2</c:v>
                </c:pt>
                <c:pt idx="18">
                  <c:v>4.1490187744767607E-2</c:v>
                </c:pt>
                <c:pt idx="19">
                  <c:v>4.4044206263130471E-2</c:v>
                </c:pt>
                <c:pt idx="20">
                  <c:v>4.6628710262841912E-2</c:v>
                </c:pt>
                <c:pt idx="21">
                  <c:v>4.9244466704213952E-2</c:v>
                </c:pt>
                <c:pt idx="22">
                  <c:v>5.1892271859699912E-2</c:v>
                </c:pt>
                <c:pt idx="23">
                  <c:v>5.4572952826881474E-2</c:v>
                </c:pt>
                <c:pt idx="24">
                  <c:v>5.728736914035204E-2</c:v>
                </c:pt>
                <c:pt idx="25">
                  <c:v>6.0036414490356169E-2</c:v>
                </c:pt>
                <c:pt idx="26">
                  <c:v>6.2821018556784361E-2</c:v>
                </c:pt>
                <c:pt idx="27">
                  <c:v>6.5642148967940073E-2</c:v>
                </c:pt>
                <c:pt idx="28">
                  <c:v>6.8500813394407237E-2</c:v>
                </c:pt>
                <c:pt idx="29">
                  <c:v>7.1398061789355205E-2</c:v>
                </c:pt>
                <c:pt idx="30">
                  <c:v>7.4334988787746512E-2</c:v>
                </c:pt>
                <c:pt idx="31">
                  <c:v>7.7312736278166427E-2</c:v>
                </c:pt>
                <c:pt idx="32">
                  <c:v>8.0332496162396988E-2</c:v>
                </c:pt>
                <c:pt idx="33">
                  <c:v>8.3395513319425102E-2</c:v>
                </c:pt>
                <c:pt idx="34">
                  <c:v>8.6503088792333233E-2</c:v>
                </c:pt>
                <c:pt idx="35">
                  <c:v>8.965658321849089E-2</c:v>
                </c:pt>
                <c:pt idx="36">
                  <c:v>9.2857420525683909E-2</c:v>
                </c:pt>
                <c:pt idx="37">
                  <c:v>9.6107091919311757E-2</c:v>
                </c:pt>
                <c:pt idx="38">
                  <c:v>9.9407160188599991E-2</c:v>
                </c:pt>
                <c:pt idx="39">
                  <c:v>0.10275926436295604</c:v>
                </c:pt>
                <c:pt idx="40">
                  <c:v>0.10616512475319814</c:v>
                </c:pt>
                <c:pt idx="41">
                  <c:v>0.10962654841647439</c:v>
                </c:pt>
                <c:pt idx="42">
                  <c:v>0.11314543508833438</c:v>
                </c:pt>
                <c:pt idx="43">
                  <c:v>0.11672378363070823</c:v>
                </c:pt>
                <c:pt idx="44">
                  <c:v>0.12036369905058841</c:v>
                </c:pt>
                <c:pt idx="45">
                  <c:v>0.12406740015112408</c:v>
                </c:pt>
                <c:pt idx="46">
                  <c:v>0.12783722788476337</c:v>
                </c:pt>
                <c:pt idx="47">
                  <c:v>0.13167565448719387</c:v>
                </c:pt>
                <c:pt idx="48">
                  <c:v>0.1355852934813328</c:v>
                </c:pt>
                <c:pt idx="49">
                  <c:v>0.13956891065275309</c:v>
                </c:pt>
                <c:pt idx="50">
                  <c:v>0.14362943611198906</c:v>
                </c:pt>
                <c:pt idx="51">
                  <c:v>0.14776997757549296</c:v>
                </c:pt>
                <c:pt idx="52">
                  <c:v>0.15199383501604011</c:v>
                </c:pt>
                <c:pt idx="53">
                  <c:v>0.15630451685560656</c:v>
                </c:pt>
                <c:pt idx="54">
                  <c:v>0.1607057578997993</c:v>
                </c:pt>
                <c:pt idx="55">
                  <c:v>0.16520153924355432</c:v>
                </c:pt>
                <c:pt idx="56">
                  <c:v>0.16979611041396608</c:v>
                </c:pt>
                <c:pt idx="57">
                  <c:v>0.1744940140589058</c:v>
                </c:pt>
                <c:pt idx="58">
                  <c:v>0.17930011354094458</c:v>
                </c:pt>
                <c:pt idx="59">
                  <c:v>0.18421962385675666</c:v>
                </c:pt>
                <c:pt idx="60">
                  <c:v>0.18925814637483099</c:v>
                </c:pt>
                <c:pt idx="61">
                  <c:v>0.19442170797168895</c:v>
                </c:pt>
                <c:pt idx="62">
                  <c:v>0.19971680525234109</c:v>
                </c:pt>
                <c:pt idx="63">
                  <c:v>0.20515045466877341</c:v>
                </c:pt>
                <c:pt idx="64">
                  <c:v>0.21073024950639629</c:v>
                </c:pt>
                <c:pt idx="65">
                  <c:v>0.21646442489973555</c:v>
                </c:pt>
                <c:pt idx="66">
                  <c:v>0.22236193227438603</c:v>
                </c:pt>
                <c:pt idx="67">
                  <c:v>0.22843252490432228</c:v>
                </c:pt>
                <c:pt idx="68">
                  <c:v>0.23468685663767302</c:v>
                </c:pt>
                <c:pt idx="69">
                  <c:v>0.24113659630058906</c:v>
                </c:pt>
                <c:pt idx="70">
                  <c:v>0.2477945608651872</c:v>
                </c:pt>
                <c:pt idx="71">
                  <c:v>0.25467487120032345</c:v>
                </c:pt>
                <c:pt idx="72">
                  <c:v>0.26179313516257746</c:v>
                </c:pt>
                <c:pt idx="73">
                  <c:v>0.26916666399675243</c:v>
                </c:pt>
                <c:pt idx="74">
                  <c:v>0.27681472959332182</c:v>
                </c:pt>
                <c:pt idx="75">
                  <c:v>0.28475887222397811</c:v>
                </c:pt>
                <c:pt idx="76">
                  <c:v>0.29302327112802917</c:v>
                </c:pt>
                <c:pt idx="77">
                  <c:v>0.3016351940117884</c:v>
                </c:pt>
                <c:pt idx="78">
                  <c:v>0.31062554652595509</c:v>
                </c:pt>
                <c:pt idx="79">
                  <c:v>0.32002954965293373</c:v>
                </c:pt>
                <c:pt idx="80">
                  <c:v>0.3298875824868201</c:v>
                </c:pt>
                <c:pt idx="81">
                  <c:v>0.34024624136433024</c:v>
                </c:pt>
                <c:pt idx="82">
                  <c:v>0.3511596856183854</c:v>
                </c:pt>
                <c:pt idx="83">
                  <c:v>0.36269136838637517</c:v>
                </c:pt>
                <c:pt idx="84">
                  <c:v>0.37491629274966198</c:v>
                </c:pt>
                <c:pt idx="85">
                  <c:v>0.38792399697717628</c:v>
                </c:pt>
                <c:pt idx="86">
                  <c:v>0.40182257127456655</c:v>
                </c:pt>
                <c:pt idx="87">
                  <c:v>0.41674416570531092</c:v>
                </c:pt>
                <c:pt idx="88">
                  <c:v>0.43285270724001823</c:v>
                </c:pt>
                <c:pt idx="89">
                  <c:v>0.45035498263794427</c:v>
                </c:pt>
                <c:pt idx="90">
                  <c:v>0.46951701859880918</c:v>
                </c:pt>
                <c:pt idx="91">
                  <c:v>0.49068912173037449</c:v>
                </c:pt>
                <c:pt idx="92">
                  <c:v>0.5143457288616512</c:v>
                </c:pt>
                <c:pt idx="93">
                  <c:v>0.54115200738655578</c:v>
                </c:pt>
                <c:pt idx="94">
                  <c:v>0.57208214335200747</c:v>
                </c:pt>
                <c:pt idx="95">
                  <c:v>0.60864645471079837</c:v>
                </c:pt>
                <c:pt idx="96">
                  <c:v>0.6533751649736399</c:v>
                </c:pt>
                <c:pt idx="97">
                  <c:v>0.71101157946399618</c:v>
                </c:pt>
                <c:pt idx="98">
                  <c:v>0.79220460108562896</c:v>
                </c:pt>
                <c:pt idx="99">
                  <c:v>0.93093403719761825</c:v>
                </c:pt>
              </c:numCache>
            </c:numRef>
          </c:xVal>
          <c:yVal>
            <c:numRef>
              <c:f>data!$B$17:$B$116</c:f>
              <c:numCache>
                <c:formatCode>General</c:formatCode>
                <c:ptCount val="100"/>
                <c:pt idx="0">
                  <c:v>0.1</c:v>
                </c:pt>
                <c:pt idx="1">
                  <c:v>9.9000000000000005E-2</c:v>
                </c:pt>
                <c:pt idx="2">
                  <c:v>9.8000000000000004E-2</c:v>
                </c:pt>
                <c:pt idx="3">
                  <c:v>9.7000000000000003E-2</c:v>
                </c:pt>
                <c:pt idx="4">
                  <c:v>9.6000000000000002E-2</c:v>
                </c:pt>
                <c:pt idx="5">
                  <c:v>9.5000000000000001E-2</c:v>
                </c:pt>
                <c:pt idx="6">
                  <c:v>9.4E-2</c:v>
                </c:pt>
                <c:pt idx="7">
                  <c:v>9.2999999999999999E-2</c:v>
                </c:pt>
                <c:pt idx="8">
                  <c:v>9.2000000000000012E-2</c:v>
                </c:pt>
                <c:pt idx="9">
                  <c:v>9.1000000000000011E-2</c:v>
                </c:pt>
                <c:pt idx="10">
                  <c:v>9.0000000000000011E-2</c:v>
                </c:pt>
                <c:pt idx="11">
                  <c:v>8.900000000000001E-2</c:v>
                </c:pt>
                <c:pt idx="12">
                  <c:v>8.8000000000000009E-2</c:v>
                </c:pt>
                <c:pt idx="13">
                  <c:v>8.7000000000000008E-2</c:v>
                </c:pt>
                <c:pt idx="14">
                  <c:v>8.6000000000000007E-2</c:v>
                </c:pt>
                <c:pt idx="15">
                  <c:v>8.5000000000000006E-2</c:v>
                </c:pt>
                <c:pt idx="16">
                  <c:v>8.4000000000000005E-2</c:v>
                </c:pt>
                <c:pt idx="17">
                  <c:v>8.3000000000000004E-2</c:v>
                </c:pt>
                <c:pt idx="18">
                  <c:v>8.2000000000000017E-2</c:v>
                </c:pt>
                <c:pt idx="19">
                  <c:v>8.1000000000000016E-2</c:v>
                </c:pt>
                <c:pt idx="20">
                  <c:v>8.0000000000000016E-2</c:v>
                </c:pt>
                <c:pt idx="21">
                  <c:v>7.9000000000000015E-2</c:v>
                </c:pt>
                <c:pt idx="22">
                  <c:v>7.8000000000000014E-2</c:v>
                </c:pt>
                <c:pt idx="23">
                  <c:v>7.7000000000000013E-2</c:v>
                </c:pt>
                <c:pt idx="24">
                  <c:v>7.6000000000000012E-2</c:v>
                </c:pt>
                <c:pt idx="25">
                  <c:v>7.5000000000000011E-2</c:v>
                </c:pt>
                <c:pt idx="26">
                  <c:v>7.3999999999999996E-2</c:v>
                </c:pt>
                <c:pt idx="27">
                  <c:v>7.2999999999999995E-2</c:v>
                </c:pt>
                <c:pt idx="28">
                  <c:v>7.1999999999999995E-2</c:v>
                </c:pt>
                <c:pt idx="29">
                  <c:v>7.0999999999999994E-2</c:v>
                </c:pt>
                <c:pt idx="30">
                  <c:v>6.9999999999999993E-2</c:v>
                </c:pt>
                <c:pt idx="31">
                  <c:v>6.8999999999999992E-2</c:v>
                </c:pt>
                <c:pt idx="32">
                  <c:v>6.7999999999999991E-2</c:v>
                </c:pt>
                <c:pt idx="33">
                  <c:v>6.699999999999999E-2</c:v>
                </c:pt>
                <c:pt idx="34">
                  <c:v>6.5999999999999989E-2</c:v>
                </c:pt>
                <c:pt idx="35">
                  <c:v>6.4999999999999988E-2</c:v>
                </c:pt>
                <c:pt idx="36">
                  <c:v>6.4000000000000001E-2</c:v>
                </c:pt>
                <c:pt idx="37">
                  <c:v>6.3E-2</c:v>
                </c:pt>
                <c:pt idx="38">
                  <c:v>6.2E-2</c:v>
                </c:pt>
                <c:pt idx="39">
                  <c:v>6.0999999999999999E-2</c:v>
                </c:pt>
                <c:pt idx="40">
                  <c:v>0.06</c:v>
                </c:pt>
                <c:pt idx="41">
                  <c:v>5.8999999999999997E-2</c:v>
                </c:pt>
                <c:pt idx="42">
                  <c:v>5.800000000000001E-2</c:v>
                </c:pt>
                <c:pt idx="43">
                  <c:v>5.7000000000000009E-2</c:v>
                </c:pt>
                <c:pt idx="44">
                  <c:v>5.6000000000000008E-2</c:v>
                </c:pt>
                <c:pt idx="45">
                  <c:v>5.5000000000000007E-2</c:v>
                </c:pt>
                <c:pt idx="46">
                  <c:v>5.4000000000000006E-2</c:v>
                </c:pt>
                <c:pt idx="47">
                  <c:v>5.3000000000000005E-2</c:v>
                </c:pt>
                <c:pt idx="48">
                  <c:v>5.2000000000000005E-2</c:v>
                </c:pt>
                <c:pt idx="49">
                  <c:v>5.1000000000000004E-2</c:v>
                </c:pt>
                <c:pt idx="50">
                  <c:v>0.05</c:v>
                </c:pt>
                <c:pt idx="51">
                  <c:v>4.9000000000000002E-2</c:v>
                </c:pt>
                <c:pt idx="52">
                  <c:v>4.8000000000000001E-2</c:v>
                </c:pt>
                <c:pt idx="53">
                  <c:v>4.7E-2</c:v>
                </c:pt>
                <c:pt idx="54">
                  <c:v>4.5999999999999999E-2</c:v>
                </c:pt>
                <c:pt idx="55">
                  <c:v>4.4999999999999998E-2</c:v>
                </c:pt>
                <c:pt idx="56">
                  <c:v>4.3999999999999997E-2</c:v>
                </c:pt>
                <c:pt idx="57">
                  <c:v>4.2999999999999997E-2</c:v>
                </c:pt>
                <c:pt idx="58">
                  <c:v>4.200000000000001E-2</c:v>
                </c:pt>
                <c:pt idx="59">
                  <c:v>4.1000000000000009E-2</c:v>
                </c:pt>
                <c:pt idx="60">
                  <c:v>4.0000000000000008E-2</c:v>
                </c:pt>
                <c:pt idx="61">
                  <c:v>3.9000000000000007E-2</c:v>
                </c:pt>
                <c:pt idx="62">
                  <c:v>3.8000000000000006E-2</c:v>
                </c:pt>
                <c:pt idx="63">
                  <c:v>3.6999999999999998E-2</c:v>
                </c:pt>
                <c:pt idx="64">
                  <c:v>3.5999999999999997E-2</c:v>
                </c:pt>
                <c:pt idx="65">
                  <c:v>3.4999999999999996E-2</c:v>
                </c:pt>
                <c:pt idx="66">
                  <c:v>3.3999999999999996E-2</c:v>
                </c:pt>
                <c:pt idx="67">
                  <c:v>3.2999999999999995E-2</c:v>
                </c:pt>
                <c:pt idx="68">
                  <c:v>3.1999999999999994E-2</c:v>
                </c:pt>
                <c:pt idx="69">
                  <c:v>3.0999999999999996E-2</c:v>
                </c:pt>
                <c:pt idx="70">
                  <c:v>2.9999999999999995E-2</c:v>
                </c:pt>
                <c:pt idx="71">
                  <c:v>2.9000000000000005E-2</c:v>
                </c:pt>
                <c:pt idx="72">
                  <c:v>2.8000000000000004E-2</c:v>
                </c:pt>
                <c:pt idx="73">
                  <c:v>2.7000000000000003E-2</c:v>
                </c:pt>
                <c:pt idx="74">
                  <c:v>2.6000000000000002E-2</c:v>
                </c:pt>
                <c:pt idx="75">
                  <c:v>2.5000000000000001E-2</c:v>
                </c:pt>
                <c:pt idx="76">
                  <c:v>2.4E-2</c:v>
                </c:pt>
                <c:pt idx="77">
                  <c:v>2.3E-2</c:v>
                </c:pt>
                <c:pt idx="78">
                  <c:v>2.1999999999999999E-2</c:v>
                </c:pt>
                <c:pt idx="79">
                  <c:v>2.0999999999999998E-2</c:v>
                </c:pt>
                <c:pt idx="80">
                  <c:v>1.9999999999999997E-2</c:v>
                </c:pt>
                <c:pt idx="81">
                  <c:v>1.8999999999999996E-2</c:v>
                </c:pt>
                <c:pt idx="82">
                  <c:v>1.7999999999999995E-2</c:v>
                </c:pt>
                <c:pt idx="83">
                  <c:v>1.6999999999999994E-2</c:v>
                </c:pt>
                <c:pt idx="84">
                  <c:v>1.6000000000000004E-2</c:v>
                </c:pt>
                <c:pt idx="85">
                  <c:v>1.5000000000000003E-2</c:v>
                </c:pt>
                <c:pt idx="86">
                  <c:v>1.4000000000000002E-2</c:v>
                </c:pt>
                <c:pt idx="87">
                  <c:v>1.3000000000000001E-2</c:v>
                </c:pt>
                <c:pt idx="88">
                  <c:v>1.2E-2</c:v>
                </c:pt>
                <c:pt idx="89">
                  <c:v>1.0999999999999999E-2</c:v>
                </c:pt>
                <c:pt idx="90">
                  <c:v>9.9999999999999985E-3</c:v>
                </c:pt>
                <c:pt idx="91">
                  <c:v>8.9999999999999976E-3</c:v>
                </c:pt>
                <c:pt idx="92">
                  <c:v>7.9999999999999967E-3</c:v>
                </c:pt>
                <c:pt idx="93">
                  <c:v>6.9999999999999958E-3</c:v>
                </c:pt>
                <c:pt idx="94">
                  <c:v>5.9999999999999949E-3</c:v>
                </c:pt>
                <c:pt idx="95">
                  <c:v>4.999999999999994E-3</c:v>
                </c:pt>
                <c:pt idx="96">
                  <c:v>4.0000000000000036E-3</c:v>
                </c:pt>
                <c:pt idx="97">
                  <c:v>3.0000000000000027E-3</c:v>
                </c:pt>
                <c:pt idx="98">
                  <c:v>2.0000000000000018E-3</c:v>
                </c:pt>
                <c:pt idx="99">
                  <c:v>1.0000000000000009E-3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67-401A-A611-837B4CB5C749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25400" cap="rnd" cmpd="sng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data!$D$17:$D$18</c:f>
              <c:numCache>
                <c:formatCode>General</c:formatCode>
                <c:ptCount val="2"/>
                <c:pt idx="0">
                  <c:v>0</c:v>
                </c:pt>
                <c:pt idx="1">
                  <c:v>0.21625241446047747</c:v>
                </c:pt>
              </c:numCache>
            </c:numRef>
          </c:xVal>
          <c:yVal>
            <c:numRef>
              <c:f>data!$E$17:$E$18</c:f>
              <c:numCache>
                <c:formatCode>General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67-401A-A611-837B4CB5C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675816"/>
        <c:axId val="246676800"/>
      </c:scatterChart>
      <c:valAx>
        <c:axId val="24667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6676800"/>
        <c:crosses val="autoZero"/>
        <c:crossBetween val="midCat"/>
      </c:valAx>
      <c:valAx>
        <c:axId val="246676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6675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98839618731868"/>
          <c:y val="7.4548702245552628E-2"/>
          <c:w val="0.68337270341207346"/>
          <c:h val="0.6937306794983960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lin_reg_MM!$A$5:$A$14</c:f>
              <c:numCache>
                <c:formatCode>General</c:formatCode>
                <c:ptCount val="10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</c:numCache>
            </c:numRef>
          </c:xVal>
          <c:yVal>
            <c:numRef>
              <c:f>lin_reg_MM!$C$5:$C$14</c:f>
              <c:numCache>
                <c:formatCode>General</c:formatCode>
                <c:ptCount val="10"/>
                <c:pt idx="0">
                  <c:v>0.88400000000000001</c:v>
                </c:pt>
                <c:pt idx="1">
                  <c:v>1.9510000000000001</c:v>
                </c:pt>
                <c:pt idx="2">
                  <c:v>3.2650000000000001</c:v>
                </c:pt>
                <c:pt idx="3">
                  <c:v>4.923</c:v>
                </c:pt>
                <c:pt idx="4">
                  <c:v>5.48</c:v>
                </c:pt>
                <c:pt idx="5">
                  <c:v>5.9260000000000002</c:v>
                </c:pt>
                <c:pt idx="6">
                  <c:v>6.5979999999999999</c:v>
                </c:pt>
                <c:pt idx="7">
                  <c:v>7.4420000000000002</c:v>
                </c:pt>
                <c:pt idx="8">
                  <c:v>7.95</c:v>
                </c:pt>
                <c:pt idx="9">
                  <c:v>8.5839999999999996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4D-4230-BB42-9DBD55981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054464"/>
        <c:axId val="155056000"/>
      </c:scatterChart>
      <c:valAx>
        <c:axId val="1550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056000"/>
        <c:crosses val="autoZero"/>
        <c:crossBetween val="midCat"/>
      </c:valAx>
      <c:valAx>
        <c:axId val="15505600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05446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628946580616416"/>
          <c:y val="8.3807961504811887E-2"/>
          <c:w val="0.66907161803713533"/>
          <c:h val="0.6798417906095071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6.45223431955773E-2"/>
                  <c:y val="0.4204512326033852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lin_reg_MM!$D$5:$D$11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0.5</c:v>
                </c:pt>
                <c:pt idx="4">
                  <c:v>0.4</c:v>
                </c:pt>
                <c:pt idx="5">
                  <c:v>0.33333333333333331</c:v>
                </c:pt>
                <c:pt idx="6">
                  <c:v>0.25</c:v>
                </c:pt>
              </c:numCache>
            </c:numRef>
          </c:xVal>
          <c:yVal>
            <c:numRef>
              <c:f>lin_reg_MM!$E$5:$E$11</c:f>
              <c:numCache>
                <c:formatCode>General</c:formatCode>
                <c:ptCount val="7"/>
                <c:pt idx="0">
                  <c:v>1.1312217194570136</c:v>
                </c:pt>
                <c:pt idx="1">
                  <c:v>0.51255766273705794</c:v>
                </c:pt>
                <c:pt idx="2">
                  <c:v>0.30627871362940273</c:v>
                </c:pt>
                <c:pt idx="3">
                  <c:v>0.20312817387771684</c:v>
                </c:pt>
                <c:pt idx="4">
                  <c:v>0.18248175182481752</c:v>
                </c:pt>
                <c:pt idx="5">
                  <c:v>0.16874789065136686</c:v>
                </c:pt>
                <c:pt idx="6">
                  <c:v>0.15156107911488331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63-49B2-8955-91BF2245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431680"/>
        <c:axId val="155433216"/>
      </c:scatterChart>
      <c:valAx>
        <c:axId val="1554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433216"/>
        <c:crosses val="autoZero"/>
        <c:crossBetween val="midCat"/>
      </c:valAx>
      <c:valAx>
        <c:axId val="1554332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431680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24743871767987"/>
          <c:y val="5.1400554097404488E-2"/>
          <c:w val="0.67977083804472227"/>
          <c:h val="0.7029899387576552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2239294092005368E-2"/>
                  <c:y val="-5.5588363954505683E-3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lin_reg_MM!$F$5:$F$11</c:f>
              <c:numCache>
                <c:formatCode>General</c:formatCode>
                <c:ptCount val="7"/>
                <c:pt idx="0">
                  <c:v>4.42</c:v>
                </c:pt>
                <c:pt idx="1">
                  <c:v>3.9020000000000001</c:v>
                </c:pt>
                <c:pt idx="2">
                  <c:v>3.2650000000000001</c:v>
                </c:pt>
                <c:pt idx="3">
                  <c:v>2.4615</c:v>
                </c:pt>
                <c:pt idx="4">
                  <c:v>2.1920000000000002</c:v>
                </c:pt>
                <c:pt idx="5">
                  <c:v>1.9753333333333334</c:v>
                </c:pt>
                <c:pt idx="6">
                  <c:v>1.6495</c:v>
                </c:pt>
              </c:numCache>
            </c:numRef>
          </c:xVal>
          <c:yVal>
            <c:numRef>
              <c:f>lin_reg_MM!$B$5:$B$11</c:f>
              <c:numCache>
                <c:formatCode>General</c:formatCode>
                <c:ptCount val="7"/>
                <c:pt idx="0">
                  <c:v>0.88400000000000001</c:v>
                </c:pt>
                <c:pt idx="1">
                  <c:v>1.9510000000000001</c:v>
                </c:pt>
                <c:pt idx="2">
                  <c:v>3.2650000000000001</c:v>
                </c:pt>
                <c:pt idx="3">
                  <c:v>4.923</c:v>
                </c:pt>
                <c:pt idx="4">
                  <c:v>5.48</c:v>
                </c:pt>
                <c:pt idx="5">
                  <c:v>5.9260000000000002</c:v>
                </c:pt>
                <c:pt idx="6">
                  <c:v>6.5979999999999999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98-49E1-BA5D-1A1C573FD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57472"/>
        <c:axId val="155267456"/>
      </c:scatterChart>
      <c:valAx>
        <c:axId val="15525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267456"/>
        <c:crosses val="autoZero"/>
        <c:crossBetween val="midCat"/>
      </c:valAx>
      <c:valAx>
        <c:axId val="1552674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257472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890085739282588"/>
          <c:y val="5.1850636981556147E-2"/>
          <c:w val="0.66396136482939627"/>
          <c:h val="0.7190698789580596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3327029961528367"/>
                  <c:y val="0.39336658343186881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4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lin_reg_MM!$A$5:$A$11</c:f>
              <c:numCache>
                <c:formatCode>General</c:formatCode>
                <c:ptCount val="7"/>
                <c:pt idx="0">
                  <c:v>0.2</c:v>
                </c:pt>
                <c:pt idx="1">
                  <c:v>0.5</c:v>
                </c:pt>
                <c:pt idx="2">
                  <c:v>1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4</c:v>
                </c:pt>
              </c:numCache>
            </c:numRef>
          </c:xVal>
          <c:yVal>
            <c:numRef>
              <c:f>lin_reg_MM!$G$5:$G$11</c:f>
              <c:numCache>
                <c:formatCode>General</c:formatCode>
                <c:ptCount val="7"/>
                <c:pt idx="0">
                  <c:v>0.22624434389140272</c:v>
                </c:pt>
                <c:pt idx="1">
                  <c:v>0.25627883136852897</c:v>
                </c:pt>
                <c:pt idx="2">
                  <c:v>0.30627871362940273</c:v>
                </c:pt>
                <c:pt idx="3">
                  <c:v>0.40625634775543368</c:v>
                </c:pt>
                <c:pt idx="4">
                  <c:v>0.45620437956204374</c:v>
                </c:pt>
                <c:pt idx="5">
                  <c:v>0.50624367195410058</c:v>
                </c:pt>
                <c:pt idx="6">
                  <c:v>0.60624431645953325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6B-463E-8F28-06FB4BD4A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295744"/>
        <c:axId val="155297280"/>
      </c:scatterChart>
      <c:valAx>
        <c:axId val="1552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297280"/>
        <c:crosses val="autoZero"/>
        <c:crossBetween val="midCat"/>
      </c:valAx>
      <c:valAx>
        <c:axId val="1552972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 b="1"/>
            </a:pPr>
            <a:endParaRPr lang="cs-CZ"/>
          </a:p>
        </c:txPr>
        <c:crossAx val="155295744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289129483814524"/>
          <c:y val="8.8437591134441523E-2"/>
          <c:w val="0.48191426071741034"/>
          <c:h val="0.6381751239428404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7.8288932633420821E-2"/>
                  <c:y val="7.3837853601633127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cs-CZ"/>
                </a:p>
              </c:txPr>
            </c:trendlineLbl>
          </c:trendline>
          <c:xVal>
            <c:numRef>
              <c:f>integ_MM!$D$7:$D$16</c:f>
              <c:numCache>
                <c:formatCode>General</c:formatCode>
                <c:ptCount val="10"/>
                <c:pt idx="0">
                  <c:v>8.3333333333333339</c:v>
                </c:pt>
                <c:pt idx="1">
                  <c:v>8.2352941176470598</c:v>
                </c:pt>
                <c:pt idx="2">
                  <c:v>8.0555555555555571</c:v>
                </c:pt>
                <c:pt idx="3">
                  <c:v>8</c:v>
                </c:pt>
                <c:pt idx="4">
                  <c:v>7.8947368421052637</c:v>
                </c:pt>
                <c:pt idx="5">
                  <c:v>7.8461538461538449</c:v>
                </c:pt>
                <c:pt idx="6">
                  <c:v>7.6190476190476195</c:v>
                </c:pt>
                <c:pt idx="7">
                  <c:v>7.0000000000000009</c:v>
                </c:pt>
                <c:pt idx="8">
                  <c:v>6.617647058823529</c:v>
                </c:pt>
                <c:pt idx="9">
                  <c:v>5.9999999999999991</c:v>
                </c:pt>
              </c:numCache>
            </c:numRef>
          </c:xVal>
          <c:yVal>
            <c:numRef>
              <c:f>integ_MM!$E$7:$E$16</c:f>
              <c:numCache>
                <c:formatCode>General</c:formatCode>
                <c:ptCount val="10"/>
                <c:pt idx="0">
                  <c:v>0.87800429714855299</c:v>
                </c:pt>
                <c:pt idx="1">
                  <c:v>0.88719346902696283</c:v>
                </c:pt>
                <c:pt idx="2">
                  <c:v>0.95136196929660011</c:v>
                </c:pt>
                <c:pt idx="3">
                  <c:v>1.0216512475319814</c:v>
                </c:pt>
                <c:pt idx="4">
                  <c:v>1.048836843430913</c:v>
                </c:pt>
                <c:pt idx="5">
                  <c:v>1.0974613659653305</c:v>
                </c:pt>
                <c:pt idx="6">
                  <c:v>1.2162514851571204</c:v>
                </c:pt>
                <c:pt idx="7">
                  <c:v>1.5271512197902586</c:v>
                </c:pt>
                <c:pt idx="8">
                  <c:v>1.6930772742603277</c:v>
                </c:pt>
                <c:pt idx="9">
                  <c:v>2.0117973905426254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1C-4F1D-8A6C-74432F022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88384"/>
        <c:axId val="169482496"/>
      </c:scatterChart>
      <c:valAx>
        <c:axId val="16948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cs-CZ"/>
          </a:p>
        </c:txPr>
        <c:crossAx val="169482496"/>
        <c:crosses val="autoZero"/>
        <c:crossBetween val="midCat"/>
        <c:majorUnit val="1"/>
      </c:valAx>
      <c:valAx>
        <c:axId val="169482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cs-CZ"/>
          </a:p>
        </c:txPr>
        <c:crossAx val="169488384"/>
        <c:crosses val="autoZero"/>
        <c:crossBetween val="midCat"/>
      </c:valAx>
      <c:spPr>
        <a:ln w="2540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16" fmlaLink="$C$7" horiz="1" max="9990" min="1" page="10"/>
</file>

<file path=xl/ctrlProps/ctrlProp2.xml><?xml version="1.0" encoding="utf-8"?>
<formControlPr xmlns="http://schemas.microsoft.com/office/spreadsheetml/2009/9/main" objectType="Drop" dropLines="20" dropStyle="combo" dx="16" fmlaLink="$D$2" fmlaRange="$A$119:$A$138" noThreeD="1" sel="1" val="0"/>
</file>

<file path=xl/ctrlProps/ctrlProp3.xml><?xml version="1.0" encoding="utf-8"?>
<formControlPr xmlns="http://schemas.microsoft.com/office/spreadsheetml/2009/9/main" objectType="Scroll" dx="16" fmlaLink="$C$18" horiz="1" max="10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6</xdr:row>
          <xdr:rowOff>85725</xdr:rowOff>
        </xdr:from>
        <xdr:to>
          <xdr:col>4</xdr:col>
          <xdr:colOff>200025</xdr:colOff>
          <xdr:row>6</xdr:row>
          <xdr:rowOff>333375</xdr:rowOff>
        </xdr:to>
        <xdr:sp macro="" textlink="">
          <xdr:nvSpPr>
            <xdr:cNvPr id="2052" name="Scroll Bar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0</xdr:row>
          <xdr:rowOff>142875</xdr:rowOff>
        </xdr:from>
        <xdr:to>
          <xdr:col>2</xdr:col>
          <xdr:colOff>419100</xdr:colOff>
          <xdr:row>1</xdr:row>
          <xdr:rowOff>247650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571500</xdr:colOff>
      <xdr:row>5</xdr:row>
      <xdr:rowOff>42862</xdr:rowOff>
    </xdr:from>
    <xdr:to>
      <xdr:col>15</xdr:col>
      <xdr:colOff>257175</xdr:colOff>
      <xdr:row>17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0.10847</cdr:x>
      <cdr:y>0.21044</cdr:y>
    </cdr:from>
    <cdr:to>
      <cdr:x>0.22129</cdr:x>
      <cdr:y>0.36535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94883" y="584308"/>
          <a:ext cx="514767" cy="430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[S]</a:t>
          </a:r>
          <a:endParaRPr lang="cs-CZ" sz="1800" b="1"/>
        </a:p>
      </cdr:txBody>
    </cdr:sp>
  </cdr:relSizeAnchor>
  <cdr:relSizeAnchor xmlns:cdr="http://schemas.openxmlformats.org/drawingml/2006/chartDrawing">
    <cdr:from>
      <cdr:x>0.50939</cdr:x>
      <cdr:y>0.8422</cdr:y>
    </cdr:from>
    <cdr:to>
      <cdr:x>0.57829</cdr:x>
      <cdr:y>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324100" y="2338388"/>
          <a:ext cx="3143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800" b="1"/>
            <a:t>t</a:t>
          </a:r>
          <a:endParaRPr lang="cs-CZ" sz="18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42862</xdr:rowOff>
    </xdr:from>
    <xdr:to>
      <xdr:col>13</xdr:col>
      <xdr:colOff>209550</xdr:colOff>
      <xdr:row>15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295274</xdr:colOff>
      <xdr:row>2</xdr:row>
      <xdr:rowOff>33337</xdr:rowOff>
    </xdr:from>
    <xdr:to>
      <xdr:col>19</xdr:col>
      <xdr:colOff>228599</xdr:colOff>
      <xdr:row>15</xdr:row>
      <xdr:rowOff>42862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473150</xdr:colOff>
      <xdr:row>6</xdr:row>
      <xdr:rowOff>142875</xdr:rowOff>
    </xdr:from>
    <xdr:ext cx="437749" cy="311496"/>
    <xdr:sp macro="" textlink="">
      <xdr:nvSpPr>
        <xdr:cNvPr id="9" name="TextovéPole 8"/>
        <xdr:cNvSpPr txBox="1"/>
      </xdr:nvSpPr>
      <xdr:spPr>
        <a:xfrm>
          <a:off x="8397950" y="1457325"/>
          <a:ext cx="437749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400" b="1"/>
            <a:t>1/v</a:t>
          </a:r>
          <a:endParaRPr lang="cs-CZ" sz="1400" b="1"/>
        </a:p>
      </xdr:txBody>
    </xdr:sp>
    <xdr:clientData/>
  </xdr:oneCellAnchor>
  <xdr:twoCellAnchor>
    <xdr:from>
      <xdr:col>7</xdr:col>
      <xdr:colOff>238125</xdr:colOff>
      <xdr:row>15</xdr:row>
      <xdr:rowOff>119062</xdr:rowOff>
    </xdr:from>
    <xdr:to>
      <xdr:col>13</xdr:col>
      <xdr:colOff>228600</xdr:colOff>
      <xdr:row>30</xdr:row>
      <xdr:rowOff>4762</xdr:rowOff>
    </xdr:to>
    <xdr:graphicFrame macro="">
      <xdr:nvGraphicFramePr>
        <xdr:cNvPr id="10" name="Graf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273844</xdr:colOff>
      <xdr:row>15</xdr:row>
      <xdr:rowOff>119062</xdr:rowOff>
    </xdr:from>
    <xdr:to>
      <xdr:col>19</xdr:col>
      <xdr:colOff>238125</xdr:colOff>
      <xdr:row>30</xdr:row>
      <xdr:rowOff>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16</xdr:row>
          <xdr:rowOff>142875</xdr:rowOff>
        </xdr:from>
        <xdr:to>
          <xdr:col>6</xdr:col>
          <xdr:colOff>114300</xdr:colOff>
          <xdr:row>18</xdr:row>
          <xdr:rowOff>76200</xdr:rowOff>
        </xdr:to>
        <xdr:sp macro="" textlink="">
          <xdr:nvSpPr>
            <xdr:cNvPr id="5124" name="Scroll Bar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0.10833</cdr:x>
      <cdr:y>0.66667</cdr:y>
    </cdr:from>
    <cdr:to>
      <cdr:x>0.30833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495300" y="23383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0.58958</cdr:x>
      <cdr:y>0.83854</cdr:y>
    </cdr:from>
    <cdr:to>
      <cdr:x>0.67292</cdr:x>
      <cdr:y>0.96181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695575" y="2300288"/>
          <a:ext cx="381000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[S]</a:t>
          </a:r>
          <a:endParaRPr lang="cs-CZ" sz="1400" b="1"/>
        </a:p>
      </cdr:txBody>
    </cdr:sp>
  </cdr:relSizeAnchor>
  <cdr:relSizeAnchor xmlns:cdr="http://schemas.openxmlformats.org/drawingml/2006/chartDrawing">
    <cdr:from>
      <cdr:x>0.07862</cdr:x>
      <cdr:y>0.27951</cdr:y>
    </cdr:from>
    <cdr:to>
      <cdr:x>0.15987</cdr:x>
      <cdr:y>0.42882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84559" y="766763"/>
          <a:ext cx="294085" cy="409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v</a:t>
          </a:r>
          <a:endParaRPr lang="cs-CZ" sz="14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0.53846</cdr:x>
      <cdr:y>0.84896</cdr:y>
    </cdr:from>
    <cdr:to>
      <cdr:x>0.70557</cdr:x>
      <cdr:y>0.97917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33576" y="2328863"/>
          <a:ext cx="600075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1/[S]</a:t>
          </a:r>
          <a:endParaRPr lang="cs-CZ" sz="14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0.52045</cdr:x>
      <cdr:y>0.86979</cdr:y>
    </cdr:from>
    <cdr:to>
      <cdr:x>0.68494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98650" y="2386013"/>
          <a:ext cx="600075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v/[S]</a:t>
          </a:r>
          <a:endParaRPr lang="cs-CZ" sz="1400" b="1"/>
        </a:p>
      </cdr:txBody>
    </cdr:sp>
  </cdr:relSizeAnchor>
  <cdr:relSizeAnchor xmlns:cdr="http://schemas.openxmlformats.org/drawingml/2006/chartDrawing">
    <cdr:from>
      <cdr:x>0.06876</cdr:x>
      <cdr:y>0.26157</cdr:y>
    </cdr:from>
    <cdr:to>
      <cdr:x>0.19321</cdr:x>
      <cdr:y>0.36632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50826" y="717551"/>
          <a:ext cx="454024" cy="287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v</a:t>
          </a:r>
          <a:endParaRPr lang="cs-CZ" sz="1400" b="1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0.58489</cdr:x>
      <cdr:y>0.87566</cdr:y>
    </cdr:from>
    <cdr:to>
      <cdr:x>0.66933</cdr:x>
      <cdr:y>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089150" y="2381251"/>
          <a:ext cx="301625" cy="3381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[S]</a:t>
          </a:r>
          <a:endParaRPr lang="cs-CZ" sz="1400" b="1"/>
        </a:p>
      </cdr:txBody>
    </cdr:sp>
  </cdr:relSizeAnchor>
  <cdr:relSizeAnchor xmlns:cdr="http://schemas.openxmlformats.org/drawingml/2006/chartDrawing">
    <cdr:from>
      <cdr:x>0.01956</cdr:x>
      <cdr:y>0.29539</cdr:y>
    </cdr:from>
    <cdr:to>
      <cdr:x>0.18756</cdr:x>
      <cdr:y>0.42674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69850" y="803275"/>
          <a:ext cx="600075" cy="357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 b="1"/>
            <a:t>[S]/v</a:t>
          </a:r>
          <a:endParaRPr lang="cs-CZ" sz="14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3</xdr:row>
          <xdr:rowOff>85725</xdr:rowOff>
        </xdr:from>
        <xdr:to>
          <xdr:col>12</xdr:col>
          <xdr:colOff>476250</xdr:colOff>
          <xdr:row>6</xdr:row>
          <xdr:rowOff>133350</xdr:rowOff>
        </xdr:to>
        <xdr:sp macro="" textlink="">
          <xdr:nvSpPr>
            <xdr:cNvPr id="3077" name="Objek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38100">
                  <a:solidFill>
                    <a:srgbClr val="FF33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4</xdr:row>
      <xdr:rowOff>138112</xdr:rowOff>
    </xdr:from>
    <xdr:to>
      <xdr:col>13</xdr:col>
      <xdr:colOff>409575</xdr:colOff>
      <xdr:row>18</xdr:row>
      <xdr:rowOff>138112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</cdr:x>
      <cdr:y>0.85764</cdr:y>
    </cdr:from>
    <cdr:to>
      <cdr:x>0.64792</cdr:x>
      <cdr:y>0.97743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28800" y="2352675"/>
          <a:ext cx="1133476" cy="3286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600" b="1"/>
            <a:t>([S]</a:t>
          </a:r>
          <a:r>
            <a:rPr lang="cs-CZ" sz="1600" b="1" baseline="-25000"/>
            <a:t>0</a:t>
          </a:r>
          <a:r>
            <a:rPr lang="cs-CZ" sz="1600" b="1"/>
            <a:t> - [S])/t</a:t>
          </a:r>
        </a:p>
      </cdr:txBody>
    </cdr:sp>
  </cdr:relSizeAnchor>
  <cdr:relSizeAnchor xmlns:cdr="http://schemas.openxmlformats.org/drawingml/2006/chartDrawing">
    <cdr:from>
      <cdr:x>0.10208</cdr:x>
      <cdr:y>0.13021</cdr:y>
    </cdr:from>
    <cdr:to>
      <cdr:x>0.18333</cdr:x>
      <cdr:y>0.7066</cdr:y>
    </cdr:to>
    <cdr:sp macro="" textlink="">
      <cdr:nvSpPr>
        <cdr:cNvPr id="3" name="TextovéPole 2"/>
        <cdr:cNvSpPr txBox="1"/>
      </cdr:nvSpPr>
      <cdr:spPr>
        <a:xfrm xmlns:a="http://schemas.openxmlformats.org/drawingml/2006/main" rot="16200000">
          <a:off x="-138109" y="962024"/>
          <a:ext cx="1581149" cy="371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600" b="1"/>
            <a:t>(1/t)*ln([S]</a:t>
          </a:r>
          <a:r>
            <a:rPr lang="cs-CZ" sz="1600" b="1" baseline="-25000"/>
            <a:t>0</a:t>
          </a:r>
          <a:r>
            <a:rPr lang="cs-CZ" sz="1600" b="1"/>
            <a:t>/[S])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8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C3:C20"/>
  <sheetViews>
    <sheetView showGridLines="0" tabSelected="1" topLeftCell="B1" workbookViewId="0">
      <selection activeCell="M22" sqref="M22"/>
    </sheetView>
  </sheetViews>
  <sheetFormatPr defaultRowHeight="15" x14ac:dyDescent="0.25"/>
  <sheetData>
    <row r="3" spans="3:3" ht="61.5" x14ac:dyDescent="0.9">
      <c r="C3" s="14" t="s">
        <v>22</v>
      </c>
    </row>
    <row r="5" spans="3:3" ht="23.25" x14ac:dyDescent="0.35">
      <c r="C5" s="13" t="s">
        <v>26</v>
      </c>
    </row>
    <row r="6" spans="3:3" ht="23.25" x14ac:dyDescent="0.35">
      <c r="C6" s="13" t="s">
        <v>25</v>
      </c>
    </row>
    <row r="7" spans="3:3" ht="23.25" x14ac:dyDescent="0.35">
      <c r="C7" s="13" t="s">
        <v>56</v>
      </c>
    </row>
    <row r="8" spans="3:3" ht="23.25" x14ac:dyDescent="0.35">
      <c r="C8" s="13" t="s">
        <v>27</v>
      </c>
    </row>
    <row r="9" spans="3:3" ht="23.25" x14ac:dyDescent="0.35">
      <c r="C9" s="13" t="s">
        <v>28</v>
      </c>
    </row>
    <row r="10" spans="3:3" ht="23.25" x14ac:dyDescent="0.35">
      <c r="C10" s="13" t="s">
        <v>57</v>
      </c>
    </row>
    <row r="11" spans="3:3" ht="26.25" x14ac:dyDescent="0.45">
      <c r="C11" s="13" t="s">
        <v>59</v>
      </c>
    </row>
    <row r="12" spans="3:3" ht="23.25" x14ac:dyDescent="0.35">
      <c r="C12" s="13" t="s">
        <v>58</v>
      </c>
    </row>
    <row r="13" spans="3:3" ht="26.25" x14ac:dyDescent="0.45">
      <c r="C13" s="13" t="s">
        <v>60</v>
      </c>
    </row>
    <row r="14" spans="3:3" ht="26.25" x14ac:dyDescent="0.45">
      <c r="C14" s="13" t="s">
        <v>62</v>
      </c>
    </row>
    <row r="15" spans="3:3" ht="23.25" x14ac:dyDescent="0.35">
      <c r="C15" s="13" t="s">
        <v>61</v>
      </c>
    </row>
    <row r="16" spans="3:3" ht="23.25" x14ac:dyDescent="0.35">
      <c r="C16" s="13" t="s">
        <v>63</v>
      </c>
    </row>
    <row r="17" spans="3:3" ht="23.25" x14ac:dyDescent="0.35">
      <c r="C17" s="13" t="s">
        <v>64</v>
      </c>
    </row>
    <row r="20" spans="3:3" ht="21" x14ac:dyDescent="0.35">
      <c r="C20" s="15" t="s">
        <v>29</v>
      </c>
    </row>
  </sheetData>
  <sheetProtection algorithmName="SHA-512" hashValue="7vk98Tjek0JPQmhjKN7WeA4vfUuAvll34OoyGCmyuf2TRclZ5oWg+IxoQhECdb4fy1qEk6PVv2uyicobhgxLxg==" saltValue="3Yfhq4r2irHb1XsVJf8Dt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tabColor rgb="FF92D050"/>
  </sheetPr>
  <dimension ref="A2:F138"/>
  <sheetViews>
    <sheetView showGridLines="0" workbookViewId="0">
      <selection activeCell="D29" sqref="D29"/>
    </sheetView>
  </sheetViews>
  <sheetFormatPr defaultRowHeight="15" x14ac:dyDescent="0.25"/>
  <cols>
    <col min="1" max="1" width="9.140625" style="17"/>
    <col min="2" max="2" width="12.42578125" style="17" customWidth="1"/>
    <col min="3" max="3" width="10.7109375" style="17" customWidth="1"/>
    <col min="4" max="16384" width="9.140625" style="17"/>
  </cols>
  <sheetData>
    <row r="2" spans="1:6" ht="21" x14ac:dyDescent="0.35">
      <c r="A2" s="16" t="s">
        <v>8</v>
      </c>
      <c r="D2" s="18">
        <v>1</v>
      </c>
    </row>
    <row r="4" spans="1:6" x14ac:dyDescent="0.25">
      <c r="B4" s="22">
        <f>VLOOKUP($D$2,A119:C138,2)</f>
        <v>2</v>
      </c>
      <c r="F4" s="19"/>
    </row>
    <row r="5" spans="1:6" x14ac:dyDescent="0.25">
      <c r="B5" s="22">
        <f>VLOOKUP($D$2,A119:C138,3)</f>
        <v>10</v>
      </c>
    </row>
    <row r="6" spans="1:6" ht="21" x14ac:dyDescent="0.35">
      <c r="A6" s="16" t="s">
        <v>24</v>
      </c>
    </row>
    <row r="7" spans="1:6" ht="30.75" x14ac:dyDescent="0.55000000000000004">
      <c r="A7" s="20" t="s">
        <v>14</v>
      </c>
      <c r="B7" s="21">
        <f>C7/10</f>
        <v>0.1</v>
      </c>
      <c r="C7" s="22">
        <v>1</v>
      </c>
    </row>
    <row r="9" spans="1:6" ht="21" x14ac:dyDescent="0.35">
      <c r="A9" s="23" t="s">
        <v>38</v>
      </c>
      <c r="B9" s="24"/>
      <c r="C9" s="24"/>
      <c r="D9" s="24"/>
    </row>
    <row r="10" spans="1:6" ht="15.75" thickBot="1" x14ac:dyDescent="0.3">
      <c r="A10" s="24"/>
      <c r="B10" s="24"/>
      <c r="C10" s="24"/>
      <c r="D10" s="24"/>
    </row>
    <row r="11" spans="1:6" ht="20.25" thickTop="1" thickBot="1" x14ac:dyDescent="0.35">
      <c r="A11" s="25" t="s">
        <v>10</v>
      </c>
      <c r="B11" s="26">
        <f>SLOPE(B17:B23,C17:C23)</f>
        <v>-0.46242258265410541</v>
      </c>
      <c r="C11" s="26" t="s">
        <v>9</v>
      </c>
      <c r="D11" s="27">
        <f>INTERCEPT(B17:B23,C17:C23)</f>
        <v>9.9975397904388391E-2</v>
      </c>
    </row>
    <row r="12" spans="1:6" ht="15.75" thickTop="1" x14ac:dyDescent="0.25"/>
    <row r="17" spans="1:5" x14ac:dyDescent="0.25">
      <c r="A17" s="48">
        <v>0</v>
      </c>
      <c r="B17" s="48">
        <f>$B$7*(1-0.01*A17)</f>
        <v>0.1</v>
      </c>
      <c r="C17" s="48">
        <v>0</v>
      </c>
      <c r="D17" s="48">
        <v>0</v>
      </c>
      <c r="E17" s="48">
        <f>B7</f>
        <v>0.1</v>
      </c>
    </row>
    <row r="18" spans="1:5" x14ac:dyDescent="0.25">
      <c r="A18" s="48">
        <v>1</v>
      </c>
      <c r="B18" s="48">
        <f t="shared" ref="B18:B81" si="0">$B$7*(1-0.01*A18)</f>
        <v>9.9000000000000005E-2</v>
      </c>
      <c r="C18" s="48">
        <f>($B$7-B18+$B$4*LN($B$7/B18))/$B$5</f>
        <v>2.1100671707003013E-3</v>
      </c>
      <c r="D18" s="48">
        <f>-$B$7/$B$11</f>
        <v>0.21625241446047747</v>
      </c>
      <c r="E18" s="48">
        <v>0</v>
      </c>
    </row>
    <row r="19" spans="1:5" x14ac:dyDescent="0.25">
      <c r="A19" s="48">
        <v>2</v>
      </c>
      <c r="B19" s="48">
        <f t="shared" si="0"/>
        <v>9.8000000000000004E-2</v>
      </c>
      <c r="C19" s="48">
        <f t="shared" ref="C19:C82" si="1">($B$7-B19+$B$4*LN($B$7/B19))/$B$5</f>
        <v>4.2405414635038937E-3</v>
      </c>
      <c r="D19" s="48"/>
      <c r="E19" s="19"/>
    </row>
    <row r="20" spans="1:5" x14ac:dyDescent="0.25">
      <c r="A20" s="48">
        <v>3</v>
      </c>
      <c r="B20" s="48">
        <f t="shared" si="0"/>
        <v>9.7000000000000003E-2</v>
      </c>
      <c r="C20" s="48">
        <f t="shared" si="1"/>
        <v>6.3918414969417305E-3</v>
      </c>
      <c r="D20" s="48"/>
      <c r="E20" s="19"/>
    </row>
    <row r="21" spans="1:5" x14ac:dyDescent="0.25">
      <c r="A21" s="48">
        <v>4</v>
      </c>
      <c r="B21" s="48">
        <f t="shared" si="0"/>
        <v>9.6000000000000002E-2</v>
      </c>
      <c r="C21" s="48">
        <f t="shared" si="1"/>
        <v>8.5643989040510397E-3</v>
      </c>
      <c r="D21" s="48"/>
      <c r="E21" s="19"/>
    </row>
    <row r="22" spans="1:5" x14ac:dyDescent="0.25">
      <c r="A22" s="48">
        <v>5</v>
      </c>
      <c r="B22" s="48">
        <f t="shared" si="0"/>
        <v>9.5000000000000001E-2</v>
      </c>
      <c r="C22" s="48">
        <f t="shared" si="1"/>
        <v>1.0758658877510097E-2</v>
      </c>
      <c r="D22" s="48"/>
      <c r="E22" s="19"/>
    </row>
    <row r="23" spans="1:5" x14ac:dyDescent="0.25">
      <c r="A23" s="48">
        <v>6</v>
      </c>
      <c r="B23" s="48">
        <f t="shared" si="0"/>
        <v>9.4E-2</v>
      </c>
      <c r="C23" s="48">
        <f t="shared" si="1"/>
        <v>1.297508074361749E-2</v>
      </c>
      <c r="D23" s="48"/>
      <c r="E23" s="19"/>
    </row>
    <row r="24" spans="1:5" x14ac:dyDescent="0.25">
      <c r="A24" s="48">
        <v>7</v>
      </c>
      <c r="B24" s="48">
        <f t="shared" si="0"/>
        <v>9.2999999999999999E-2</v>
      </c>
      <c r="C24" s="48">
        <f t="shared" si="1"/>
        <v>1.5214138566967118E-2</v>
      </c>
      <c r="D24" s="48"/>
      <c r="E24" s="19"/>
    </row>
    <row r="25" spans="1:5" x14ac:dyDescent="0.25">
      <c r="A25" s="48">
        <v>8</v>
      </c>
      <c r="B25" s="48">
        <f t="shared" si="0"/>
        <v>9.2000000000000012E-2</v>
      </c>
      <c r="C25" s="48">
        <f t="shared" si="1"/>
        <v>1.7476321787810202E-2</v>
      </c>
      <c r="D25" s="48"/>
      <c r="E25" s="19"/>
    </row>
    <row r="26" spans="1:5" x14ac:dyDescent="0.25">
      <c r="A26" s="48">
        <v>9</v>
      </c>
      <c r="B26" s="48">
        <f t="shared" si="0"/>
        <v>9.1000000000000011E-2</v>
      </c>
      <c r="C26" s="48">
        <f t="shared" si="1"/>
        <v>1.9762135894248238E-2</v>
      </c>
      <c r="D26" s="48"/>
      <c r="E26" s="19"/>
    </row>
    <row r="27" spans="1:5" x14ac:dyDescent="0.25">
      <c r="A27" s="48">
        <v>10</v>
      </c>
      <c r="B27" s="48">
        <f t="shared" si="0"/>
        <v>9.0000000000000011E-2</v>
      </c>
      <c r="C27" s="48">
        <f t="shared" si="1"/>
        <v>2.207210313156523E-2</v>
      </c>
      <c r="D27" s="48"/>
      <c r="E27" s="19"/>
    </row>
    <row r="28" spans="1:5" x14ac:dyDescent="0.25">
      <c r="A28" s="48">
        <v>11</v>
      </c>
      <c r="B28" s="48">
        <f t="shared" si="0"/>
        <v>8.900000000000001E-2</v>
      </c>
      <c r="C28" s="48">
        <f t="shared" si="1"/>
        <v>2.4406763251190278E-2</v>
      </c>
      <c r="D28" s="48"/>
      <c r="E28" s="19"/>
    </row>
    <row r="29" spans="1:5" x14ac:dyDescent="0.25">
      <c r="A29" s="48">
        <v>12</v>
      </c>
      <c r="B29" s="48">
        <f t="shared" si="0"/>
        <v>8.8000000000000009E-2</v>
      </c>
      <c r="C29" s="48">
        <f t="shared" si="1"/>
        <v>2.6766674301976962E-2</v>
      </c>
      <c r="D29" s="48"/>
      <c r="E29" s="19"/>
    </row>
    <row r="30" spans="1:5" x14ac:dyDescent="0.25">
      <c r="A30" s="48">
        <v>13</v>
      </c>
      <c r="B30" s="48">
        <f t="shared" si="0"/>
        <v>8.7000000000000008E-2</v>
      </c>
      <c r="C30" s="48">
        <f t="shared" si="1"/>
        <v>2.915241346670152E-2</v>
      </c>
      <c r="D30" s="48"/>
      <c r="E30" s="19"/>
    </row>
    <row r="31" spans="1:5" x14ac:dyDescent="0.25">
      <c r="A31" s="48">
        <v>14</v>
      </c>
      <c r="B31" s="48">
        <f t="shared" si="0"/>
        <v>8.6000000000000007E-2</v>
      </c>
      <c r="C31" s="48">
        <f t="shared" si="1"/>
        <v>3.1564577946916736E-2</v>
      </c>
      <c r="D31" s="48"/>
      <c r="E31" s="19"/>
    </row>
    <row r="32" spans="1:5" x14ac:dyDescent="0.25">
      <c r="A32" s="48">
        <v>15</v>
      </c>
      <c r="B32" s="48">
        <f t="shared" si="0"/>
        <v>8.5000000000000006E-2</v>
      </c>
      <c r="C32" s="48">
        <f t="shared" si="1"/>
        <v>3.4003785899554988E-2</v>
      </c>
      <c r="D32" s="48"/>
      <c r="E32" s="19"/>
    </row>
    <row r="33" spans="1:5" x14ac:dyDescent="0.25">
      <c r="A33" s="48">
        <v>16</v>
      </c>
      <c r="B33" s="48">
        <f t="shared" si="0"/>
        <v>8.4000000000000005E-2</v>
      </c>
      <c r="C33" s="48">
        <f t="shared" si="1"/>
        <v>3.6470677428955552E-2</v>
      </c>
      <c r="D33" s="48"/>
      <c r="E33" s="19"/>
    </row>
    <row r="34" spans="1:5" x14ac:dyDescent="0.25">
      <c r="A34" s="48">
        <v>17</v>
      </c>
      <c r="B34" s="48">
        <f t="shared" si="0"/>
        <v>8.3000000000000004E-2</v>
      </c>
      <c r="C34" s="48">
        <f t="shared" si="1"/>
        <v>3.8965915638298709E-2</v>
      </c>
      <c r="D34" s="48"/>
      <c r="E34" s="19"/>
    </row>
    <row r="35" spans="1:5" x14ac:dyDescent="0.25">
      <c r="A35" s="48">
        <v>18</v>
      </c>
      <c r="B35" s="48">
        <f t="shared" si="0"/>
        <v>8.2000000000000017E-2</v>
      </c>
      <c r="C35" s="48">
        <f t="shared" si="1"/>
        <v>4.1490187744767607E-2</v>
      </c>
      <c r="D35" s="48"/>
      <c r="E35" s="19"/>
    </row>
    <row r="36" spans="1:5" x14ac:dyDescent="0.25">
      <c r="A36" s="48">
        <v>19</v>
      </c>
      <c r="B36" s="48">
        <f t="shared" si="0"/>
        <v>8.1000000000000016E-2</v>
      </c>
      <c r="C36" s="48">
        <f t="shared" si="1"/>
        <v>4.4044206263130471E-2</v>
      </c>
      <c r="D36" s="48"/>
      <c r="E36" s="19"/>
    </row>
    <row r="37" spans="1:5" x14ac:dyDescent="0.25">
      <c r="A37" s="48">
        <v>20</v>
      </c>
      <c r="B37" s="48">
        <f t="shared" si="0"/>
        <v>8.0000000000000016E-2</v>
      </c>
      <c r="C37" s="48">
        <f t="shared" si="1"/>
        <v>4.6628710262841912E-2</v>
      </c>
      <c r="D37" s="48"/>
      <c r="E37" s="19"/>
    </row>
    <row r="38" spans="1:5" x14ac:dyDescent="0.25">
      <c r="A38" s="48">
        <v>21</v>
      </c>
      <c r="B38" s="48">
        <f t="shared" si="0"/>
        <v>7.9000000000000015E-2</v>
      </c>
      <c r="C38" s="48">
        <f t="shared" si="1"/>
        <v>4.9244466704213952E-2</v>
      </c>
      <c r="D38" s="48"/>
      <c r="E38" s="19"/>
    </row>
    <row r="39" spans="1:5" x14ac:dyDescent="0.25">
      <c r="A39" s="48">
        <v>22</v>
      </c>
      <c r="B39" s="48">
        <f t="shared" si="0"/>
        <v>7.8000000000000014E-2</v>
      </c>
      <c r="C39" s="48">
        <f t="shared" si="1"/>
        <v>5.1892271859699912E-2</v>
      </c>
      <c r="D39" s="48"/>
      <c r="E39" s="19"/>
    </row>
    <row r="40" spans="1:5" x14ac:dyDescent="0.25">
      <c r="A40" s="48">
        <v>23</v>
      </c>
      <c r="B40" s="48">
        <f t="shared" si="0"/>
        <v>7.7000000000000013E-2</v>
      </c>
      <c r="C40" s="48">
        <f t="shared" si="1"/>
        <v>5.4572952826881474E-2</v>
      </c>
      <c r="D40" s="48"/>
      <c r="E40" s="19"/>
    </row>
    <row r="41" spans="1:5" x14ac:dyDescent="0.25">
      <c r="A41" s="48">
        <v>24</v>
      </c>
      <c r="B41" s="48">
        <f t="shared" si="0"/>
        <v>7.6000000000000012E-2</v>
      </c>
      <c r="C41" s="48">
        <f t="shared" si="1"/>
        <v>5.728736914035204E-2</v>
      </c>
      <c r="D41" s="48"/>
      <c r="E41" s="19"/>
    </row>
    <row r="42" spans="1:5" x14ac:dyDescent="0.25">
      <c r="A42" s="48">
        <v>25</v>
      </c>
      <c r="B42" s="48">
        <f t="shared" si="0"/>
        <v>7.5000000000000011E-2</v>
      </c>
      <c r="C42" s="48">
        <f t="shared" si="1"/>
        <v>6.0036414490356169E-2</v>
      </c>
      <c r="D42" s="48"/>
      <c r="E42" s="19"/>
    </row>
    <row r="43" spans="1:5" x14ac:dyDescent="0.25">
      <c r="A43" s="48">
        <v>26</v>
      </c>
      <c r="B43" s="48">
        <f t="shared" si="0"/>
        <v>7.3999999999999996E-2</v>
      </c>
      <c r="C43" s="48">
        <f t="shared" si="1"/>
        <v>6.2821018556784361E-2</v>
      </c>
      <c r="D43" s="48"/>
      <c r="E43" s="19"/>
    </row>
    <row r="44" spans="1:5" x14ac:dyDescent="0.25">
      <c r="A44" s="48">
        <v>27</v>
      </c>
      <c r="B44" s="48">
        <f t="shared" si="0"/>
        <v>7.2999999999999995E-2</v>
      </c>
      <c r="C44" s="48">
        <f t="shared" si="1"/>
        <v>6.5642148967940073E-2</v>
      </c>
      <c r="D44" s="48"/>
      <c r="E44" s="19"/>
    </row>
    <row r="45" spans="1:5" x14ac:dyDescent="0.25">
      <c r="A45" s="48">
        <v>28</v>
      </c>
      <c r="B45" s="48">
        <f t="shared" si="0"/>
        <v>7.1999999999999995E-2</v>
      </c>
      <c r="C45" s="48">
        <f t="shared" si="1"/>
        <v>6.8500813394407237E-2</v>
      </c>
      <c r="D45" s="48"/>
      <c r="E45" s="19"/>
    </row>
    <row r="46" spans="1:5" x14ac:dyDescent="0.25">
      <c r="A46" s="48">
        <v>29</v>
      </c>
      <c r="B46" s="48">
        <f t="shared" si="0"/>
        <v>7.0999999999999994E-2</v>
      </c>
      <c r="C46" s="48">
        <f t="shared" si="1"/>
        <v>7.1398061789355205E-2</v>
      </c>
      <c r="D46" s="48"/>
      <c r="E46" s="19"/>
    </row>
    <row r="47" spans="1:5" x14ac:dyDescent="0.25">
      <c r="A47" s="48">
        <v>30</v>
      </c>
      <c r="B47" s="48">
        <f t="shared" si="0"/>
        <v>6.9999999999999993E-2</v>
      </c>
      <c r="C47" s="48">
        <f t="shared" si="1"/>
        <v>7.4334988787746512E-2</v>
      </c>
      <c r="D47" s="48"/>
      <c r="E47" s="19"/>
    </row>
    <row r="48" spans="1:5" x14ac:dyDescent="0.25">
      <c r="A48" s="48">
        <v>31</v>
      </c>
      <c r="B48" s="48">
        <f t="shared" si="0"/>
        <v>6.8999999999999992E-2</v>
      </c>
      <c r="C48" s="48">
        <f t="shared" si="1"/>
        <v>7.7312736278166427E-2</v>
      </c>
      <c r="D48" s="48"/>
      <c r="E48" s="19"/>
    </row>
    <row r="49" spans="1:5" x14ac:dyDescent="0.25">
      <c r="A49" s="48">
        <v>32</v>
      </c>
      <c r="B49" s="48">
        <f t="shared" si="0"/>
        <v>6.7999999999999991E-2</v>
      </c>
      <c r="C49" s="48">
        <f t="shared" si="1"/>
        <v>8.0332496162396988E-2</v>
      </c>
      <c r="D49" s="48"/>
      <c r="E49" s="19"/>
    </row>
    <row r="50" spans="1:5" x14ac:dyDescent="0.25">
      <c r="A50" s="48">
        <v>33</v>
      </c>
      <c r="B50" s="48">
        <f t="shared" si="0"/>
        <v>6.699999999999999E-2</v>
      </c>
      <c r="C50" s="48">
        <f t="shared" si="1"/>
        <v>8.3395513319425102E-2</v>
      </c>
      <c r="D50" s="48"/>
      <c r="E50" s="19"/>
    </row>
    <row r="51" spans="1:5" x14ac:dyDescent="0.25">
      <c r="A51" s="48">
        <v>34</v>
      </c>
      <c r="B51" s="48">
        <f t="shared" si="0"/>
        <v>6.5999999999999989E-2</v>
      </c>
      <c r="C51" s="48">
        <f t="shared" si="1"/>
        <v>8.6503088792333233E-2</v>
      </c>
      <c r="D51" s="48"/>
      <c r="E51" s="19"/>
    </row>
    <row r="52" spans="1:5" x14ac:dyDescent="0.25">
      <c r="A52" s="48">
        <v>35</v>
      </c>
      <c r="B52" s="48">
        <f t="shared" si="0"/>
        <v>6.4999999999999988E-2</v>
      </c>
      <c r="C52" s="48">
        <f t="shared" si="1"/>
        <v>8.965658321849089E-2</v>
      </c>
      <c r="D52" s="48"/>
      <c r="E52" s="19"/>
    </row>
    <row r="53" spans="1:5" x14ac:dyDescent="0.25">
      <c r="A53" s="48">
        <v>36</v>
      </c>
      <c r="B53" s="48">
        <f t="shared" si="0"/>
        <v>6.4000000000000001E-2</v>
      </c>
      <c r="C53" s="48">
        <f t="shared" si="1"/>
        <v>9.2857420525683909E-2</v>
      </c>
      <c r="D53" s="48"/>
      <c r="E53" s="19"/>
    </row>
    <row r="54" spans="1:5" x14ac:dyDescent="0.25">
      <c r="A54" s="48">
        <v>37</v>
      </c>
      <c r="B54" s="48">
        <f t="shared" si="0"/>
        <v>6.3E-2</v>
      </c>
      <c r="C54" s="48">
        <f t="shared" si="1"/>
        <v>9.6107091919311757E-2</v>
      </c>
      <c r="D54" s="48"/>
      <c r="E54" s="19"/>
    </row>
    <row r="55" spans="1:5" x14ac:dyDescent="0.25">
      <c r="A55" s="48">
        <v>38</v>
      </c>
      <c r="B55" s="48">
        <f t="shared" si="0"/>
        <v>6.2E-2</v>
      </c>
      <c r="C55" s="48">
        <f t="shared" si="1"/>
        <v>9.9407160188599991E-2</v>
      </c>
      <c r="D55" s="48"/>
      <c r="E55" s="19"/>
    </row>
    <row r="56" spans="1:5" x14ac:dyDescent="0.25">
      <c r="A56" s="48">
        <v>39</v>
      </c>
      <c r="B56" s="48">
        <f t="shared" si="0"/>
        <v>6.0999999999999999E-2</v>
      </c>
      <c r="C56" s="48">
        <f t="shared" si="1"/>
        <v>0.10275926436295604</v>
      </c>
      <c r="D56" s="48"/>
      <c r="E56" s="19"/>
    </row>
    <row r="57" spans="1:5" x14ac:dyDescent="0.25">
      <c r="A57" s="48">
        <v>40</v>
      </c>
      <c r="B57" s="48">
        <f t="shared" si="0"/>
        <v>0.06</v>
      </c>
      <c r="C57" s="48">
        <f t="shared" si="1"/>
        <v>0.10616512475319814</v>
      </c>
      <c r="D57" s="48"/>
      <c r="E57" s="19"/>
    </row>
    <row r="58" spans="1:5" x14ac:dyDescent="0.25">
      <c r="A58" s="48">
        <v>41</v>
      </c>
      <c r="B58" s="48">
        <f t="shared" si="0"/>
        <v>5.8999999999999997E-2</v>
      </c>
      <c r="C58" s="48">
        <f t="shared" si="1"/>
        <v>0.10962654841647439</v>
      </c>
      <c r="D58" s="48"/>
      <c r="E58" s="19"/>
    </row>
    <row r="59" spans="1:5" x14ac:dyDescent="0.25">
      <c r="A59" s="48">
        <v>42</v>
      </c>
      <c r="B59" s="48">
        <f t="shared" si="0"/>
        <v>5.800000000000001E-2</v>
      </c>
      <c r="C59" s="48">
        <f t="shared" si="1"/>
        <v>0.11314543508833438</v>
      </c>
      <c r="D59" s="48"/>
      <c r="E59" s="19"/>
    </row>
    <row r="60" spans="1:5" x14ac:dyDescent="0.25">
      <c r="A60" s="48">
        <v>43</v>
      </c>
      <c r="B60" s="48">
        <f t="shared" si="0"/>
        <v>5.7000000000000009E-2</v>
      </c>
      <c r="C60" s="48">
        <f t="shared" si="1"/>
        <v>0.11672378363070823</v>
      </c>
      <c r="D60" s="48"/>
      <c r="E60" s="19"/>
    </row>
    <row r="61" spans="1:5" x14ac:dyDescent="0.25">
      <c r="A61" s="48">
        <v>44</v>
      </c>
      <c r="B61" s="48">
        <f t="shared" si="0"/>
        <v>5.6000000000000008E-2</v>
      </c>
      <c r="C61" s="48">
        <f t="shared" si="1"/>
        <v>0.12036369905058841</v>
      </c>
      <c r="D61" s="48"/>
      <c r="E61" s="19"/>
    </row>
    <row r="62" spans="1:5" x14ac:dyDescent="0.25">
      <c r="A62" s="48">
        <v>45</v>
      </c>
      <c r="B62" s="48">
        <f t="shared" si="0"/>
        <v>5.5000000000000007E-2</v>
      </c>
      <c r="C62" s="48">
        <f t="shared" si="1"/>
        <v>0.12406740015112408</v>
      </c>
      <c r="D62" s="48"/>
      <c r="E62" s="19"/>
    </row>
    <row r="63" spans="1:5" x14ac:dyDescent="0.25">
      <c r="A63" s="48">
        <v>46</v>
      </c>
      <c r="B63" s="48">
        <f t="shared" si="0"/>
        <v>5.4000000000000006E-2</v>
      </c>
      <c r="C63" s="48">
        <f t="shared" si="1"/>
        <v>0.12783722788476337</v>
      </c>
      <c r="D63" s="48"/>
      <c r="E63" s="19"/>
    </row>
    <row r="64" spans="1:5" x14ac:dyDescent="0.25">
      <c r="A64" s="48">
        <v>47</v>
      </c>
      <c r="B64" s="48">
        <f t="shared" si="0"/>
        <v>5.3000000000000005E-2</v>
      </c>
      <c r="C64" s="48">
        <f t="shared" si="1"/>
        <v>0.13167565448719387</v>
      </c>
      <c r="D64" s="48"/>
      <c r="E64" s="19"/>
    </row>
    <row r="65" spans="1:5" x14ac:dyDescent="0.25">
      <c r="A65" s="48">
        <v>48</v>
      </c>
      <c r="B65" s="48">
        <f t="shared" si="0"/>
        <v>5.2000000000000005E-2</v>
      </c>
      <c r="C65" s="48">
        <f t="shared" si="1"/>
        <v>0.1355852934813328</v>
      </c>
      <c r="D65" s="48"/>
      <c r="E65" s="19"/>
    </row>
    <row r="66" spans="1:5" x14ac:dyDescent="0.25">
      <c r="A66" s="48">
        <v>49</v>
      </c>
      <c r="B66" s="48">
        <f t="shared" si="0"/>
        <v>5.1000000000000004E-2</v>
      </c>
      <c r="C66" s="48">
        <f t="shared" si="1"/>
        <v>0.13956891065275309</v>
      </c>
      <c r="D66" s="48"/>
      <c r="E66" s="19"/>
    </row>
    <row r="67" spans="1:5" x14ac:dyDescent="0.25">
      <c r="A67" s="48">
        <v>50</v>
      </c>
      <c r="B67" s="48">
        <f t="shared" si="0"/>
        <v>0.05</v>
      </c>
      <c r="C67" s="48">
        <f t="shared" si="1"/>
        <v>0.14362943611198906</v>
      </c>
      <c r="D67" s="48"/>
      <c r="E67" s="19"/>
    </row>
    <row r="68" spans="1:5" x14ac:dyDescent="0.25">
      <c r="A68" s="48">
        <v>51</v>
      </c>
      <c r="B68" s="48">
        <f t="shared" si="0"/>
        <v>4.9000000000000002E-2</v>
      </c>
      <c r="C68" s="48">
        <f t="shared" si="1"/>
        <v>0.14776997757549296</v>
      </c>
      <c r="D68" s="48"/>
      <c r="E68" s="19"/>
    </row>
    <row r="69" spans="1:5" x14ac:dyDescent="0.25">
      <c r="A69" s="48">
        <v>52</v>
      </c>
      <c r="B69" s="48">
        <f t="shared" si="0"/>
        <v>4.8000000000000001E-2</v>
      </c>
      <c r="C69" s="48">
        <f t="shared" si="1"/>
        <v>0.15199383501604011</v>
      </c>
      <c r="D69" s="48"/>
      <c r="E69" s="19"/>
    </row>
    <row r="70" spans="1:5" x14ac:dyDescent="0.25">
      <c r="A70" s="48">
        <v>53</v>
      </c>
      <c r="B70" s="48">
        <f t="shared" si="0"/>
        <v>4.7E-2</v>
      </c>
      <c r="C70" s="48">
        <f t="shared" si="1"/>
        <v>0.15630451685560656</v>
      </c>
      <c r="D70" s="48"/>
      <c r="E70" s="19"/>
    </row>
    <row r="71" spans="1:5" x14ac:dyDescent="0.25">
      <c r="A71" s="48">
        <v>54</v>
      </c>
      <c r="B71" s="48">
        <f t="shared" si="0"/>
        <v>4.5999999999999999E-2</v>
      </c>
      <c r="C71" s="48">
        <f t="shared" si="1"/>
        <v>0.1607057578997993</v>
      </c>
      <c r="D71" s="48"/>
      <c r="E71" s="19"/>
    </row>
    <row r="72" spans="1:5" x14ac:dyDescent="0.25">
      <c r="A72" s="48">
        <v>55</v>
      </c>
      <c r="B72" s="48">
        <f t="shared" si="0"/>
        <v>4.4999999999999998E-2</v>
      </c>
      <c r="C72" s="48">
        <f t="shared" si="1"/>
        <v>0.16520153924355432</v>
      </c>
      <c r="D72" s="48"/>
      <c r="E72" s="19"/>
    </row>
    <row r="73" spans="1:5" x14ac:dyDescent="0.25">
      <c r="A73" s="48">
        <v>56</v>
      </c>
      <c r="B73" s="48">
        <f t="shared" si="0"/>
        <v>4.3999999999999997E-2</v>
      </c>
      <c r="C73" s="48">
        <f t="shared" si="1"/>
        <v>0.16979611041396608</v>
      </c>
      <c r="D73" s="48"/>
      <c r="E73" s="19"/>
    </row>
    <row r="74" spans="1:5" x14ac:dyDescent="0.25">
      <c r="A74" s="48">
        <v>57</v>
      </c>
      <c r="B74" s="48">
        <f t="shared" si="0"/>
        <v>4.2999999999999997E-2</v>
      </c>
      <c r="C74" s="48">
        <f t="shared" si="1"/>
        <v>0.1744940140589058</v>
      </c>
      <c r="D74" s="48"/>
      <c r="E74" s="19"/>
    </row>
    <row r="75" spans="1:5" x14ac:dyDescent="0.25">
      <c r="A75" s="48">
        <v>58</v>
      </c>
      <c r="B75" s="48">
        <f t="shared" si="0"/>
        <v>4.200000000000001E-2</v>
      </c>
      <c r="C75" s="48">
        <f t="shared" si="1"/>
        <v>0.17930011354094458</v>
      </c>
      <c r="D75" s="48"/>
      <c r="E75" s="19"/>
    </row>
    <row r="76" spans="1:5" x14ac:dyDescent="0.25">
      <c r="A76" s="48">
        <v>59</v>
      </c>
      <c r="B76" s="48">
        <f t="shared" si="0"/>
        <v>4.1000000000000009E-2</v>
      </c>
      <c r="C76" s="48">
        <f t="shared" si="1"/>
        <v>0.18421962385675666</v>
      </c>
      <c r="D76" s="48"/>
      <c r="E76" s="19"/>
    </row>
    <row r="77" spans="1:5" x14ac:dyDescent="0.25">
      <c r="A77" s="48">
        <v>60</v>
      </c>
      <c r="B77" s="48">
        <f t="shared" si="0"/>
        <v>4.0000000000000008E-2</v>
      </c>
      <c r="C77" s="48">
        <f t="shared" si="1"/>
        <v>0.18925814637483099</v>
      </c>
      <c r="D77" s="48"/>
      <c r="E77" s="19"/>
    </row>
    <row r="78" spans="1:5" x14ac:dyDescent="0.25">
      <c r="A78" s="48">
        <v>61</v>
      </c>
      <c r="B78" s="48">
        <f t="shared" si="0"/>
        <v>3.9000000000000007E-2</v>
      </c>
      <c r="C78" s="48">
        <f t="shared" si="1"/>
        <v>0.19442170797168895</v>
      </c>
      <c r="D78" s="48"/>
      <c r="E78" s="19"/>
    </row>
    <row r="79" spans="1:5" x14ac:dyDescent="0.25">
      <c r="A79" s="48">
        <v>62</v>
      </c>
      <c r="B79" s="48">
        <f t="shared" si="0"/>
        <v>3.8000000000000006E-2</v>
      </c>
      <c r="C79" s="48">
        <f t="shared" si="1"/>
        <v>0.19971680525234109</v>
      </c>
      <c r="D79" s="48"/>
      <c r="E79" s="19"/>
    </row>
    <row r="80" spans="1:5" x14ac:dyDescent="0.25">
      <c r="A80" s="48">
        <v>63</v>
      </c>
      <c r="B80" s="48">
        <f t="shared" si="0"/>
        <v>3.6999999999999998E-2</v>
      </c>
      <c r="C80" s="48">
        <f t="shared" si="1"/>
        <v>0.20515045466877341</v>
      </c>
      <c r="D80" s="48"/>
      <c r="E80" s="19"/>
    </row>
    <row r="81" spans="1:5" x14ac:dyDescent="0.25">
      <c r="A81" s="48">
        <v>64</v>
      </c>
      <c r="B81" s="48">
        <f t="shared" si="0"/>
        <v>3.5999999999999997E-2</v>
      </c>
      <c r="C81" s="48">
        <f t="shared" si="1"/>
        <v>0.21073024950639629</v>
      </c>
      <c r="D81" s="48"/>
      <c r="E81" s="19"/>
    </row>
    <row r="82" spans="1:5" x14ac:dyDescent="0.25">
      <c r="A82" s="48">
        <v>65</v>
      </c>
      <c r="B82" s="48">
        <f t="shared" ref="B82:B116" si="2">$B$7*(1-0.01*A82)</f>
        <v>3.4999999999999996E-2</v>
      </c>
      <c r="C82" s="48">
        <f t="shared" si="1"/>
        <v>0.21646442489973555</v>
      </c>
      <c r="D82" s="48"/>
      <c r="E82" s="19"/>
    </row>
    <row r="83" spans="1:5" x14ac:dyDescent="0.25">
      <c r="A83" s="48">
        <v>66</v>
      </c>
      <c r="B83" s="48">
        <f t="shared" si="2"/>
        <v>3.3999999999999996E-2</v>
      </c>
      <c r="C83" s="48">
        <f t="shared" ref="C83:C116" si="3">($B$7-B83+$B$4*LN($B$7/B83))/$B$5</f>
        <v>0.22236193227438603</v>
      </c>
      <c r="D83" s="48"/>
      <c r="E83" s="19"/>
    </row>
    <row r="84" spans="1:5" x14ac:dyDescent="0.25">
      <c r="A84" s="48">
        <v>67</v>
      </c>
      <c r="B84" s="48">
        <f t="shared" si="2"/>
        <v>3.2999999999999995E-2</v>
      </c>
      <c r="C84" s="48">
        <f t="shared" si="3"/>
        <v>0.22843252490432228</v>
      </c>
      <c r="D84" s="48"/>
      <c r="E84" s="19"/>
    </row>
    <row r="85" spans="1:5" x14ac:dyDescent="0.25">
      <c r="A85" s="48">
        <v>68</v>
      </c>
      <c r="B85" s="48">
        <f t="shared" si="2"/>
        <v>3.1999999999999994E-2</v>
      </c>
      <c r="C85" s="48">
        <f t="shared" si="3"/>
        <v>0.23468685663767302</v>
      </c>
      <c r="D85" s="48"/>
      <c r="E85" s="19"/>
    </row>
    <row r="86" spans="1:5" x14ac:dyDescent="0.25">
      <c r="A86" s="48">
        <v>69</v>
      </c>
      <c r="B86" s="48">
        <f t="shared" si="2"/>
        <v>3.0999999999999996E-2</v>
      </c>
      <c r="C86" s="48">
        <f t="shared" si="3"/>
        <v>0.24113659630058906</v>
      </c>
      <c r="D86" s="48"/>
      <c r="E86" s="19"/>
    </row>
    <row r="87" spans="1:5" x14ac:dyDescent="0.25">
      <c r="A87" s="48">
        <v>70</v>
      </c>
      <c r="B87" s="48">
        <f t="shared" si="2"/>
        <v>2.9999999999999995E-2</v>
      </c>
      <c r="C87" s="48">
        <f t="shared" si="3"/>
        <v>0.2477945608651872</v>
      </c>
      <c r="D87" s="48"/>
      <c r="E87" s="19"/>
    </row>
    <row r="88" spans="1:5" x14ac:dyDescent="0.25">
      <c r="A88" s="48">
        <v>71</v>
      </c>
      <c r="B88" s="48">
        <f t="shared" si="2"/>
        <v>2.9000000000000005E-2</v>
      </c>
      <c r="C88" s="48">
        <f t="shared" si="3"/>
        <v>0.25467487120032345</v>
      </c>
      <c r="D88" s="48"/>
      <c r="E88" s="19"/>
    </row>
    <row r="89" spans="1:5" x14ac:dyDescent="0.25">
      <c r="A89" s="48">
        <v>72</v>
      </c>
      <c r="B89" s="48">
        <f t="shared" si="2"/>
        <v>2.8000000000000004E-2</v>
      </c>
      <c r="C89" s="48">
        <f t="shared" si="3"/>
        <v>0.26179313516257746</v>
      </c>
      <c r="D89" s="48"/>
      <c r="E89" s="19"/>
    </row>
    <row r="90" spans="1:5" x14ac:dyDescent="0.25">
      <c r="A90" s="48">
        <v>73</v>
      </c>
      <c r="B90" s="48">
        <f t="shared" si="2"/>
        <v>2.7000000000000003E-2</v>
      </c>
      <c r="C90" s="48">
        <f t="shared" si="3"/>
        <v>0.26916666399675243</v>
      </c>
      <c r="D90" s="48"/>
      <c r="E90" s="19"/>
    </row>
    <row r="91" spans="1:5" x14ac:dyDescent="0.25">
      <c r="A91" s="48">
        <v>74</v>
      </c>
      <c r="B91" s="48">
        <f t="shared" si="2"/>
        <v>2.6000000000000002E-2</v>
      </c>
      <c r="C91" s="48">
        <f t="shared" si="3"/>
        <v>0.27681472959332182</v>
      </c>
      <c r="D91" s="48"/>
      <c r="E91" s="19"/>
    </row>
    <row r="92" spans="1:5" x14ac:dyDescent="0.25">
      <c r="A92" s="48">
        <v>75</v>
      </c>
      <c r="B92" s="48">
        <f t="shared" si="2"/>
        <v>2.5000000000000001E-2</v>
      </c>
      <c r="C92" s="48">
        <f t="shared" si="3"/>
        <v>0.28475887222397811</v>
      </c>
      <c r="D92" s="48"/>
      <c r="E92" s="19"/>
    </row>
    <row r="93" spans="1:5" x14ac:dyDescent="0.25">
      <c r="A93" s="48">
        <v>76</v>
      </c>
      <c r="B93" s="48">
        <f t="shared" si="2"/>
        <v>2.4E-2</v>
      </c>
      <c r="C93" s="48">
        <f t="shared" si="3"/>
        <v>0.29302327112802917</v>
      </c>
      <c r="D93" s="48"/>
      <c r="E93" s="19"/>
    </row>
    <row r="94" spans="1:5" x14ac:dyDescent="0.25">
      <c r="A94" s="48">
        <v>77</v>
      </c>
      <c r="B94" s="48">
        <f t="shared" si="2"/>
        <v>2.3E-2</v>
      </c>
      <c r="C94" s="48">
        <f t="shared" si="3"/>
        <v>0.3016351940117884</v>
      </c>
      <c r="D94" s="48"/>
      <c r="E94" s="19"/>
    </row>
    <row r="95" spans="1:5" x14ac:dyDescent="0.25">
      <c r="A95" s="48">
        <v>78</v>
      </c>
      <c r="B95" s="48">
        <f t="shared" si="2"/>
        <v>2.1999999999999999E-2</v>
      </c>
      <c r="C95" s="48">
        <f t="shared" si="3"/>
        <v>0.31062554652595509</v>
      </c>
      <c r="D95" s="48"/>
      <c r="E95" s="19"/>
    </row>
    <row r="96" spans="1:5" x14ac:dyDescent="0.25">
      <c r="A96" s="48">
        <v>79</v>
      </c>
      <c r="B96" s="48">
        <f t="shared" si="2"/>
        <v>2.0999999999999998E-2</v>
      </c>
      <c r="C96" s="48">
        <f t="shared" si="3"/>
        <v>0.32002954965293373</v>
      </c>
      <c r="D96" s="48"/>
      <c r="E96" s="19"/>
    </row>
    <row r="97" spans="1:5" x14ac:dyDescent="0.25">
      <c r="A97" s="48">
        <v>80</v>
      </c>
      <c r="B97" s="48">
        <f t="shared" si="2"/>
        <v>1.9999999999999997E-2</v>
      </c>
      <c r="C97" s="48">
        <f t="shared" si="3"/>
        <v>0.3298875824868201</v>
      </c>
      <c r="D97" s="48"/>
      <c r="E97" s="19"/>
    </row>
    <row r="98" spans="1:5" x14ac:dyDescent="0.25">
      <c r="A98" s="48">
        <v>81</v>
      </c>
      <c r="B98" s="48">
        <f t="shared" si="2"/>
        <v>1.8999999999999996E-2</v>
      </c>
      <c r="C98" s="48">
        <f t="shared" si="3"/>
        <v>0.34024624136433024</v>
      </c>
      <c r="D98" s="48"/>
      <c r="E98" s="19"/>
    </row>
    <row r="99" spans="1:5" x14ac:dyDescent="0.25">
      <c r="A99" s="48">
        <v>82</v>
      </c>
      <c r="B99" s="48">
        <f t="shared" si="2"/>
        <v>1.7999999999999995E-2</v>
      </c>
      <c r="C99" s="48">
        <f t="shared" si="3"/>
        <v>0.3511596856183854</v>
      </c>
      <c r="D99" s="48"/>
      <c r="E99" s="19"/>
    </row>
    <row r="100" spans="1:5" x14ac:dyDescent="0.25">
      <c r="A100" s="48">
        <v>83</v>
      </c>
      <c r="B100" s="48">
        <f t="shared" si="2"/>
        <v>1.6999999999999994E-2</v>
      </c>
      <c r="C100" s="48">
        <f t="shared" si="3"/>
        <v>0.36269136838637517</v>
      </c>
      <c r="D100" s="48"/>
      <c r="E100" s="19"/>
    </row>
    <row r="101" spans="1:5" x14ac:dyDescent="0.25">
      <c r="A101" s="48">
        <v>84</v>
      </c>
      <c r="B101" s="48">
        <f t="shared" si="2"/>
        <v>1.6000000000000004E-2</v>
      </c>
      <c r="C101" s="48">
        <f t="shared" si="3"/>
        <v>0.37491629274966198</v>
      </c>
      <c r="D101" s="48"/>
      <c r="E101" s="19"/>
    </row>
    <row r="102" spans="1:5" x14ac:dyDescent="0.25">
      <c r="A102" s="48">
        <v>85</v>
      </c>
      <c r="B102" s="48">
        <f t="shared" si="2"/>
        <v>1.5000000000000003E-2</v>
      </c>
      <c r="C102" s="48">
        <f t="shared" si="3"/>
        <v>0.38792399697717628</v>
      </c>
      <c r="D102" s="48"/>
      <c r="E102" s="19"/>
    </row>
    <row r="103" spans="1:5" x14ac:dyDescent="0.25">
      <c r="A103" s="48">
        <v>86</v>
      </c>
      <c r="B103" s="48">
        <f t="shared" si="2"/>
        <v>1.4000000000000002E-2</v>
      </c>
      <c r="C103" s="48">
        <f t="shared" si="3"/>
        <v>0.40182257127456655</v>
      </c>
      <c r="D103" s="48"/>
      <c r="E103" s="19"/>
    </row>
    <row r="104" spans="1:5" x14ac:dyDescent="0.25">
      <c r="A104" s="48">
        <v>87</v>
      </c>
      <c r="B104" s="48">
        <f t="shared" si="2"/>
        <v>1.3000000000000001E-2</v>
      </c>
      <c r="C104" s="48">
        <f t="shared" si="3"/>
        <v>0.41674416570531092</v>
      </c>
      <c r="D104" s="48"/>
      <c r="E104" s="19"/>
    </row>
    <row r="105" spans="1:5" x14ac:dyDescent="0.25">
      <c r="A105" s="48">
        <v>88</v>
      </c>
      <c r="B105" s="48">
        <f t="shared" si="2"/>
        <v>1.2E-2</v>
      </c>
      <c r="C105" s="48">
        <f t="shared" si="3"/>
        <v>0.43285270724001823</v>
      </c>
      <c r="D105" s="48"/>
      <c r="E105" s="19"/>
    </row>
    <row r="106" spans="1:5" x14ac:dyDescent="0.25">
      <c r="A106" s="48">
        <v>89</v>
      </c>
      <c r="B106" s="48">
        <f t="shared" si="2"/>
        <v>1.0999999999999999E-2</v>
      </c>
      <c r="C106" s="48">
        <f t="shared" si="3"/>
        <v>0.45035498263794427</v>
      </c>
      <c r="D106" s="48"/>
      <c r="E106" s="19"/>
    </row>
    <row r="107" spans="1:5" x14ac:dyDescent="0.25">
      <c r="A107" s="48">
        <v>90</v>
      </c>
      <c r="B107" s="48">
        <f t="shared" si="2"/>
        <v>9.9999999999999985E-3</v>
      </c>
      <c r="C107" s="48">
        <f t="shared" si="3"/>
        <v>0.46951701859880918</v>
      </c>
      <c r="D107" s="48"/>
      <c r="E107" s="19"/>
    </row>
    <row r="108" spans="1:5" x14ac:dyDescent="0.25">
      <c r="A108" s="48">
        <v>91</v>
      </c>
      <c r="B108" s="48">
        <f t="shared" si="2"/>
        <v>8.9999999999999976E-3</v>
      </c>
      <c r="C108" s="48">
        <f t="shared" si="3"/>
        <v>0.49068912173037449</v>
      </c>
      <c r="D108" s="48"/>
      <c r="E108" s="19"/>
    </row>
    <row r="109" spans="1:5" x14ac:dyDescent="0.25">
      <c r="A109" s="48">
        <v>92</v>
      </c>
      <c r="B109" s="48">
        <f t="shared" si="2"/>
        <v>7.9999999999999967E-3</v>
      </c>
      <c r="C109" s="48">
        <f t="shared" si="3"/>
        <v>0.5143457288616512</v>
      </c>
      <c r="D109" s="48"/>
      <c r="E109" s="19"/>
    </row>
    <row r="110" spans="1:5" x14ac:dyDescent="0.25">
      <c r="A110" s="48">
        <v>93</v>
      </c>
      <c r="B110" s="48">
        <f t="shared" si="2"/>
        <v>6.9999999999999958E-3</v>
      </c>
      <c r="C110" s="48">
        <f t="shared" si="3"/>
        <v>0.54115200738655578</v>
      </c>
      <c r="D110" s="48"/>
      <c r="E110" s="19"/>
    </row>
    <row r="111" spans="1:5" x14ac:dyDescent="0.25">
      <c r="A111" s="48">
        <v>94</v>
      </c>
      <c r="B111" s="48">
        <f t="shared" si="2"/>
        <v>5.9999999999999949E-3</v>
      </c>
      <c r="C111" s="48">
        <f t="shared" si="3"/>
        <v>0.57208214335200747</v>
      </c>
      <c r="D111" s="48"/>
      <c r="E111" s="19"/>
    </row>
    <row r="112" spans="1:5" x14ac:dyDescent="0.25">
      <c r="A112" s="48">
        <v>95</v>
      </c>
      <c r="B112" s="48">
        <f t="shared" si="2"/>
        <v>4.999999999999994E-3</v>
      </c>
      <c r="C112" s="48">
        <f t="shared" si="3"/>
        <v>0.60864645471079837</v>
      </c>
      <c r="D112" s="48"/>
      <c r="E112" s="19"/>
    </row>
    <row r="113" spans="1:5" x14ac:dyDescent="0.25">
      <c r="A113" s="48">
        <v>96</v>
      </c>
      <c r="B113" s="48">
        <f t="shared" si="2"/>
        <v>4.0000000000000036E-3</v>
      </c>
      <c r="C113" s="48">
        <f t="shared" si="3"/>
        <v>0.6533751649736399</v>
      </c>
      <c r="D113" s="48"/>
      <c r="E113" s="19"/>
    </row>
    <row r="114" spans="1:5" x14ac:dyDescent="0.25">
      <c r="A114" s="48">
        <v>97</v>
      </c>
      <c r="B114" s="48">
        <f t="shared" si="2"/>
        <v>3.0000000000000027E-3</v>
      </c>
      <c r="C114" s="48">
        <f t="shared" si="3"/>
        <v>0.71101157946399618</v>
      </c>
      <c r="D114" s="48"/>
      <c r="E114" s="19"/>
    </row>
    <row r="115" spans="1:5" x14ac:dyDescent="0.25">
      <c r="A115" s="48">
        <v>98</v>
      </c>
      <c r="B115" s="48">
        <f t="shared" si="2"/>
        <v>2.0000000000000018E-3</v>
      </c>
      <c r="C115" s="48">
        <f t="shared" si="3"/>
        <v>0.79220460108562896</v>
      </c>
      <c r="D115" s="48"/>
      <c r="E115" s="19"/>
    </row>
    <row r="116" spans="1:5" x14ac:dyDescent="0.25">
      <c r="A116" s="48">
        <v>99</v>
      </c>
      <c r="B116" s="48">
        <f t="shared" si="2"/>
        <v>1.0000000000000009E-3</v>
      </c>
      <c r="C116" s="48">
        <f t="shared" si="3"/>
        <v>0.93093403719761825</v>
      </c>
      <c r="D116" s="48"/>
      <c r="E116" s="19"/>
    </row>
    <row r="117" spans="1:5" x14ac:dyDescent="0.25">
      <c r="A117" s="49"/>
      <c r="B117" s="49"/>
      <c r="C117" s="49"/>
      <c r="D117" s="49"/>
    </row>
    <row r="118" spans="1:5" x14ac:dyDescent="0.25">
      <c r="A118" s="22" t="s">
        <v>13</v>
      </c>
      <c r="B118" s="22" t="s">
        <v>11</v>
      </c>
      <c r="C118" s="22" t="s">
        <v>12</v>
      </c>
    </row>
    <row r="119" spans="1:5" x14ac:dyDescent="0.25">
      <c r="A119" s="48">
        <v>1</v>
      </c>
      <c r="B119" s="46">
        <v>2</v>
      </c>
      <c r="C119" s="46">
        <v>10</v>
      </c>
      <c r="D119" s="19"/>
      <c r="E119" s="19"/>
    </row>
    <row r="120" spans="1:5" x14ac:dyDescent="0.25">
      <c r="A120" s="48">
        <v>2</v>
      </c>
      <c r="B120" s="47">
        <v>555</v>
      </c>
      <c r="C120" s="46">
        <v>25</v>
      </c>
      <c r="D120" s="19"/>
      <c r="E120" s="19"/>
    </row>
    <row r="121" spans="1:5" x14ac:dyDescent="0.25">
      <c r="A121" s="48">
        <v>3</v>
      </c>
      <c r="B121" s="46">
        <v>24</v>
      </c>
      <c r="C121" s="46">
        <v>31</v>
      </c>
      <c r="D121" s="19"/>
      <c r="E121" s="19"/>
    </row>
    <row r="122" spans="1:5" x14ac:dyDescent="0.25">
      <c r="A122" s="48">
        <v>4</v>
      </c>
      <c r="B122" s="46">
        <v>125</v>
      </c>
      <c r="C122" s="46">
        <v>2</v>
      </c>
      <c r="D122" s="19"/>
      <c r="E122" s="19"/>
    </row>
    <row r="123" spans="1:5" x14ac:dyDescent="0.25">
      <c r="A123" s="48">
        <v>5</v>
      </c>
      <c r="B123" s="46">
        <v>370</v>
      </c>
      <c r="C123" s="46">
        <v>55</v>
      </c>
      <c r="D123" s="19"/>
      <c r="E123" s="19"/>
    </row>
    <row r="124" spans="1:5" x14ac:dyDescent="0.25">
      <c r="A124" s="48">
        <v>6</v>
      </c>
      <c r="B124" s="46">
        <v>10</v>
      </c>
      <c r="C124" s="46">
        <v>33</v>
      </c>
      <c r="D124" s="19"/>
      <c r="E124" s="19"/>
    </row>
    <row r="125" spans="1:5" x14ac:dyDescent="0.25">
      <c r="A125" s="48">
        <v>7</v>
      </c>
      <c r="B125" s="46">
        <v>600</v>
      </c>
      <c r="C125" s="46">
        <v>20</v>
      </c>
      <c r="D125" s="19"/>
      <c r="E125" s="19"/>
    </row>
    <row r="126" spans="1:5" x14ac:dyDescent="0.25">
      <c r="A126" s="48">
        <v>8</v>
      </c>
      <c r="B126" s="46">
        <v>58</v>
      </c>
      <c r="C126" s="46">
        <v>1</v>
      </c>
      <c r="D126" s="19"/>
      <c r="E126" s="19"/>
    </row>
    <row r="127" spans="1:5" x14ac:dyDescent="0.25">
      <c r="A127" s="48">
        <v>9</v>
      </c>
      <c r="B127" s="46">
        <v>400</v>
      </c>
      <c r="C127" s="46">
        <v>70</v>
      </c>
      <c r="D127" s="19"/>
      <c r="E127" s="19"/>
    </row>
    <row r="128" spans="1:5" x14ac:dyDescent="0.25">
      <c r="A128" s="48">
        <v>10</v>
      </c>
      <c r="B128" s="46">
        <v>60</v>
      </c>
      <c r="C128" s="46">
        <v>40</v>
      </c>
      <c r="D128" s="19"/>
      <c r="E128" s="19"/>
    </row>
    <row r="129" spans="1:5" x14ac:dyDescent="0.25">
      <c r="A129" s="48">
        <v>11</v>
      </c>
      <c r="B129" s="22">
        <v>200</v>
      </c>
      <c r="C129" s="22">
        <v>30</v>
      </c>
      <c r="D129" s="19"/>
      <c r="E129" s="19"/>
    </row>
    <row r="130" spans="1:5" x14ac:dyDescent="0.25">
      <c r="A130" s="48">
        <v>12</v>
      </c>
      <c r="B130" s="22">
        <v>350</v>
      </c>
      <c r="C130" s="22">
        <v>15</v>
      </c>
      <c r="D130" s="19"/>
      <c r="E130" s="19"/>
    </row>
    <row r="131" spans="1:5" x14ac:dyDescent="0.25">
      <c r="A131" s="48">
        <v>13</v>
      </c>
      <c r="B131" s="22">
        <v>50</v>
      </c>
      <c r="C131" s="22">
        <v>42</v>
      </c>
      <c r="D131" s="19"/>
      <c r="E131" s="19"/>
    </row>
    <row r="132" spans="1:5" x14ac:dyDescent="0.25">
      <c r="A132" s="48">
        <v>14</v>
      </c>
      <c r="B132" s="22">
        <v>15</v>
      </c>
      <c r="C132" s="22">
        <v>8</v>
      </c>
      <c r="D132" s="19"/>
      <c r="E132" s="19"/>
    </row>
    <row r="133" spans="1:5" x14ac:dyDescent="0.25">
      <c r="A133" s="48">
        <v>15</v>
      </c>
      <c r="B133" s="22">
        <v>180</v>
      </c>
      <c r="C133" s="22">
        <v>27</v>
      </c>
    </row>
    <row r="134" spans="1:5" x14ac:dyDescent="0.25">
      <c r="A134" s="48">
        <v>16</v>
      </c>
      <c r="B134" s="22">
        <v>5</v>
      </c>
      <c r="C134" s="22">
        <v>38</v>
      </c>
    </row>
    <row r="135" spans="1:5" x14ac:dyDescent="0.25">
      <c r="A135" s="48">
        <v>17</v>
      </c>
      <c r="B135" s="22">
        <v>450</v>
      </c>
      <c r="C135" s="22">
        <v>5</v>
      </c>
    </row>
    <row r="136" spans="1:5" x14ac:dyDescent="0.25">
      <c r="A136" s="48">
        <v>18</v>
      </c>
      <c r="B136" s="22">
        <v>75</v>
      </c>
      <c r="C136" s="22">
        <v>11</v>
      </c>
    </row>
    <row r="137" spans="1:5" x14ac:dyDescent="0.25">
      <c r="A137" s="48">
        <v>19</v>
      </c>
      <c r="B137" s="22">
        <v>180</v>
      </c>
      <c r="C137" s="22">
        <v>28</v>
      </c>
    </row>
    <row r="138" spans="1:5" x14ac:dyDescent="0.25">
      <c r="A138" s="48">
        <v>20</v>
      </c>
      <c r="B138" s="22">
        <v>1</v>
      </c>
      <c r="C138" s="22">
        <v>60</v>
      </c>
    </row>
  </sheetData>
  <sheetProtection algorithmName="SHA-512" hashValue="cz6DvWi+e6zi7Rg+y0QjMt4cr0cflc9zAoBh9x5Y1fAxs8sGgHV57++kcEuhyW2XsU+jam/eg3eo2M6mWUJ6DA==" saltValue="3LJhl1YUFNwMSm3kIBq6kg==" spinCount="100000" sheet="1" objects="1" scenarios="1" selectLockedCells="1"/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3" name="Scroll Bar 4">
              <controlPr defaultSize="0" autoPict="0">
                <anchor moveWithCells="1">
                  <from>
                    <xdr:col>2</xdr:col>
                    <xdr:colOff>142875</xdr:colOff>
                    <xdr:row>6</xdr:row>
                    <xdr:rowOff>85725</xdr:rowOff>
                  </from>
                  <to>
                    <xdr:col>4</xdr:col>
                    <xdr:colOff>200025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4" name="Drop Down 5">
              <controlPr defaultSize="0" autoLine="0" autoPict="0">
                <anchor moveWithCells="1">
                  <from>
                    <xdr:col>2</xdr:col>
                    <xdr:colOff>200025</xdr:colOff>
                    <xdr:row>0</xdr:row>
                    <xdr:rowOff>142875</xdr:rowOff>
                  </from>
                  <to>
                    <xdr:col>2</xdr:col>
                    <xdr:colOff>419100</xdr:colOff>
                    <xdr:row>1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3" tint="0.79998168889431442"/>
  </sheetPr>
  <dimension ref="A2:G50"/>
  <sheetViews>
    <sheetView showGridLines="0" zoomScale="80" zoomScaleNormal="80" workbookViewId="0">
      <selection activeCell="C5" sqref="C5"/>
    </sheetView>
  </sheetViews>
  <sheetFormatPr defaultRowHeight="15" x14ac:dyDescent="0.25"/>
  <cols>
    <col min="1" max="1" width="9.140625" style="9"/>
    <col min="2" max="2" width="10.42578125" style="9" customWidth="1"/>
    <col min="3" max="16384" width="9.140625" style="9"/>
  </cols>
  <sheetData>
    <row r="2" spans="1:7" ht="21" x14ac:dyDescent="0.35">
      <c r="A2" s="8"/>
    </row>
    <row r="4" spans="1:7" ht="19.5" thickBot="1" x14ac:dyDescent="0.35">
      <c r="A4" s="10" t="s">
        <v>15</v>
      </c>
      <c r="B4" s="10" t="s">
        <v>17</v>
      </c>
      <c r="C4" s="28" t="s">
        <v>30</v>
      </c>
      <c r="D4" s="11" t="s">
        <v>18</v>
      </c>
      <c r="E4" s="11" t="s">
        <v>19</v>
      </c>
      <c r="F4" s="11" t="s">
        <v>20</v>
      </c>
      <c r="G4" s="11" t="s">
        <v>21</v>
      </c>
    </row>
    <row r="5" spans="1:7" ht="16.5" thickTop="1" thickBot="1" x14ac:dyDescent="0.3">
      <c r="A5" s="33">
        <v>0.2</v>
      </c>
      <c r="B5" s="29">
        <v>0.88400000000000001</v>
      </c>
      <c r="C5" s="34">
        <f ca="1">IF($C$18=0,B5,_xlfn.NORM.INV(RAND(),B5,B5*$C$18/100))</f>
        <v>0.88400000000000001</v>
      </c>
      <c r="D5" s="9">
        <f>IF(ISNUMBER(A5),1/A5,"")</f>
        <v>5</v>
      </c>
      <c r="E5" s="9">
        <f ca="1">IF(ISNUMBER(C5),1/C5,"")</f>
        <v>1.1312217194570136</v>
      </c>
      <c r="F5" s="9">
        <f ca="1">IF(ISNUMBER(A5),IF(ISNUMBER(C5),C5/A5,""),"")</f>
        <v>4.42</v>
      </c>
      <c r="G5" s="9">
        <f ca="1">IF(ISNUMBER(A5),IF(ISNUMBER(C5),A5/C5,""),"")</f>
        <v>0.22624434389140272</v>
      </c>
    </row>
    <row r="6" spans="1:7" ht="16.5" thickTop="1" thickBot="1" x14ac:dyDescent="0.3">
      <c r="A6" s="33">
        <v>0.5</v>
      </c>
      <c r="B6" s="29">
        <v>1.9510000000000001</v>
      </c>
      <c r="C6" s="34">
        <f t="shared" ref="C6:C14" ca="1" si="0">IF($C$18=0,B6,_xlfn.NORM.INV(RAND(),B6,B6*$C$18/100))</f>
        <v>1.9510000000000001</v>
      </c>
      <c r="D6" s="9">
        <f t="shared" ref="D6:D14" si="1">IF(ISNUMBER(A6),1/A6,"")</f>
        <v>2</v>
      </c>
      <c r="E6" s="9">
        <f t="shared" ref="E6:E14" ca="1" si="2">IF(ISNUMBER(C6),1/C6,"")</f>
        <v>0.51255766273705794</v>
      </c>
      <c r="F6" s="9">
        <f t="shared" ref="F6:F14" ca="1" si="3">IF(ISNUMBER(A6),IF(ISNUMBER(C6),C6/A6,""),"")</f>
        <v>3.9020000000000001</v>
      </c>
      <c r="G6" s="9">
        <f t="shared" ref="G6:G14" ca="1" si="4">IF(ISNUMBER(A6),IF(ISNUMBER(C6),A6/C6,""),"")</f>
        <v>0.25627883136852897</v>
      </c>
    </row>
    <row r="7" spans="1:7" ht="16.5" thickTop="1" thickBot="1" x14ac:dyDescent="0.3">
      <c r="A7" s="33">
        <v>1</v>
      </c>
      <c r="B7" s="29">
        <v>3.2650000000000001</v>
      </c>
      <c r="C7" s="34">
        <f t="shared" ca="1" si="0"/>
        <v>3.2650000000000001</v>
      </c>
      <c r="D7" s="9">
        <f t="shared" si="1"/>
        <v>1</v>
      </c>
      <c r="E7" s="9">
        <f t="shared" ca="1" si="2"/>
        <v>0.30627871362940273</v>
      </c>
      <c r="F7" s="9">
        <f t="shared" ca="1" si="3"/>
        <v>3.2650000000000001</v>
      </c>
      <c r="G7" s="9">
        <f t="shared" ca="1" si="4"/>
        <v>0.30627871362940273</v>
      </c>
    </row>
    <row r="8" spans="1:7" ht="16.5" thickTop="1" thickBot="1" x14ac:dyDescent="0.3">
      <c r="A8" s="33">
        <v>2</v>
      </c>
      <c r="B8" s="29">
        <v>4.923</v>
      </c>
      <c r="C8" s="34">
        <f t="shared" ca="1" si="0"/>
        <v>4.923</v>
      </c>
      <c r="D8" s="9">
        <f t="shared" si="1"/>
        <v>0.5</v>
      </c>
      <c r="E8" s="9">
        <f t="shared" ca="1" si="2"/>
        <v>0.20312817387771684</v>
      </c>
      <c r="F8" s="9">
        <f t="shared" ca="1" si="3"/>
        <v>2.4615</v>
      </c>
      <c r="G8" s="9">
        <f t="shared" ca="1" si="4"/>
        <v>0.40625634775543368</v>
      </c>
    </row>
    <row r="9" spans="1:7" ht="16.5" thickTop="1" thickBot="1" x14ac:dyDescent="0.3">
      <c r="A9" s="33">
        <v>2.5</v>
      </c>
      <c r="B9" s="29">
        <v>5.48</v>
      </c>
      <c r="C9" s="34">
        <f t="shared" ca="1" si="0"/>
        <v>5.48</v>
      </c>
      <c r="D9" s="9">
        <f t="shared" si="1"/>
        <v>0.4</v>
      </c>
      <c r="E9" s="9">
        <f t="shared" ca="1" si="2"/>
        <v>0.18248175182481752</v>
      </c>
      <c r="F9" s="9">
        <f t="shared" ca="1" si="3"/>
        <v>2.1920000000000002</v>
      </c>
      <c r="G9" s="9">
        <f t="shared" ca="1" si="4"/>
        <v>0.45620437956204374</v>
      </c>
    </row>
    <row r="10" spans="1:7" ht="16.5" thickTop="1" thickBot="1" x14ac:dyDescent="0.3">
      <c r="A10" s="33">
        <v>3</v>
      </c>
      <c r="B10" s="29">
        <v>5.9260000000000002</v>
      </c>
      <c r="C10" s="34">
        <f t="shared" ca="1" si="0"/>
        <v>5.9260000000000002</v>
      </c>
      <c r="D10" s="9">
        <f t="shared" si="1"/>
        <v>0.33333333333333331</v>
      </c>
      <c r="E10" s="9">
        <f t="shared" ca="1" si="2"/>
        <v>0.16874789065136686</v>
      </c>
      <c r="F10" s="9">
        <f t="shared" ca="1" si="3"/>
        <v>1.9753333333333334</v>
      </c>
      <c r="G10" s="9">
        <f t="shared" ca="1" si="4"/>
        <v>0.50624367195410058</v>
      </c>
    </row>
    <row r="11" spans="1:7" ht="16.5" thickTop="1" thickBot="1" x14ac:dyDescent="0.3">
      <c r="A11" s="33">
        <v>4</v>
      </c>
      <c r="B11" s="29">
        <v>6.5979999999999999</v>
      </c>
      <c r="C11" s="34">
        <f t="shared" ca="1" si="0"/>
        <v>6.5979999999999999</v>
      </c>
      <c r="D11" s="9">
        <f t="shared" si="1"/>
        <v>0.25</v>
      </c>
      <c r="E11" s="9">
        <f t="shared" ca="1" si="2"/>
        <v>0.15156107911488331</v>
      </c>
      <c r="F11" s="9">
        <f t="shared" ca="1" si="3"/>
        <v>1.6495</v>
      </c>
      <c r="G11" s="9">
        <f t="shared" ca="1" si="4"/>
        <v>0.60624431645953325</v>
      </c>
    </row>
    <row r="12" spans="1:7" ht="16.5" thickTop="1" thickBot="1" x14ac:dyDescent="0.3">
      <c r="A12" s="33">
        <v>6</v>
      </c>
      <c r="B12" s="29">
        <v>7.4420000000000002</v>
      </c>
      <c r="C12" s="34">
        <f t="shared" ca="1" si="0"/>
        <v>7.4420000000000002</v>
      </c>
      <c r="D12" s="9">
        <f t="shared" si="1"/>
        <v>0.16666666666666666</v>
      </c>
      <c r="E12" s="9">
        <f t="shared" ca="1" si="2"/>
        <v>0.13437248051599032</v>
      </c>
      <c r="F12" s="9">
        <f t="shared" ca="1" si="3"/>
        <v>1.2403333333333333</v>
      </c>
      <c r="G12" s="9">
        <f t="shared" ca="1" si="4"/>
        <v>0.80623488309594193</v>
      </c>
    </row>
    <row r="13" spans="1:7" ht="16.5" thickTop="1" thickBot="1" x14ac:dyDescent="0.3">
      <c r="A13" s="33">
        <v>8</v>
      </c>
      <c r="B13" s="29">
        <v>7.95</v>
      </c>
      <c r="C13" s="34">
        <f t="shared" ca="1" si="0"/>
        <v>7.95</v>
      </c>
      <c r="D13" s="9">
        <f t="shared" si="1"/>
        <v>0.125</v>
      </c>
      <c r="E13" s="9">
        <f t="shared" ca="1" si="2"/>
        <v>0.12578616352201258</v>
      </c>
      <c r="F13" s="9">
        <f t="shared" ca="1" si="3"/>
        <v>0.99375000000000002</v>
      </c>
      <c r="G13" s="9">
        <f t="shared" ca="1" si="4"/>
        <v>1.0062893081761006</v>
      </c>
    </row>
    <row r="14" spans="1:7" ht="16.5" thickTop="1" thickBot="1" x14ac:dyDescent="0.3">
      <c r="A14" s="33">
        <v>13</v>
      </c>
      <c r="B14" s="29">
        <v>8.5839999999999996</v>
      </c>
      <c r="C14" s="34">
        <f t="shared" ca="1" si="0"/>
        <v>8.5839999999999996</v>
      </c>
      <c r="D14" s="9">
        <f t="shared" si="1"/>
        <v>7.6923076923076927E-2</v>
      </c>
      <c r="E14" s="9">
        <f t="shared" ca="1" si="2"/>
        <v>0.11649580615097857</v>
      </c>
      <c r="F14" s="9">
        <f t="shared" ca="1" si="3"/>
        <v>0.66030769230769226</v>
      </c>
      <c r="G14" s="9">
        <f t="shared" ca="1" si="4"/>
        <v>1.5144454799627214</v>
      </c>
    </row>
    <row r="15" spans="1:7" ht="15.75" thickTop="1" x14ac:dyDescent="0.25">
      <c r="A15" s="12"/>
      <c r="B15" s="12"/>
    </row>
    <row r="16" spans="1:7" x14ac:dyDescent="0.25">
      <c r="A16" s="12"/>
      <c r="B16" s="12"/>
    </row>
    <row r="17" spans="1:4" x14ac:dyDescent="0.25">
      <c r="A17" s="12"/>
      <c r="B17" s="12"/>
    </row>
    <row r="18" spans="1:4" x14ac:dyDescent="0.25">
      <c r="A18" s="30" t="s">
        <v>39</v>
      </c>
      <c r="B18" s="30"/>
      <c r="C18" s="28">
        <v>0</v>
      </c>
      <c r="D18" s="9" t="s">
        <v>33</v>
      </c>
    </row>
    <row r="19" spans="1:4" x14ac:dyDescent="0.25">
      <c r="A19" s="30"/>
      <c r="B19" s="30"/>
      <c r="C19" s="28"/>
    </row>
    <row r="20" spans="1:4" x14ac:dyDescent="0.25">
      <c r="A20" s="30"/>
      <c r="B20" s="30"/>
      <c r="C20" s="28"/>
    </row>
    <row r="21" spans="1:4" x14ac:dyDescent="0.25">
      <c r="A21" s="30" t="s">
        <v>31</v>
      </c>
      <c r="B21" s="30"/>
      <c r="C21" s="28"/>
    </row>
    <row r="22" spans="1:4" x14ac:dyDescent="0.25">
      <c r="A22" s="12"/>
      <c r="B22" s="12"/>
    </row>
    <row r="23" spans="1:4" x14ac:dyDescent="0.25">
      <c r="A23" s="12"/>
      <c r="B23" s="12"/>
    </row>
    <row r="24" spans="1:4" x14ac:dyDescent="0.25">
      <c r="A24" s="12"/>
      <c r="B24" s="12"/>
    </row>
    <row r="25" spans="1:4" x14ac:dyDescent="0.25">
      <c r="A25" s="12"/>
      <c r="B25" s="12"/>
    </row>
    <row r="26" spans="1:4" x14ac:dyDescent="0.25">
      <c r="A26" s="12"/>
      <c r="B26" s="12"/>
    </row>
    <row r="27" spans="1:4" x14ac:dyDescent="0.25">
      <c r="A27" s="12"/>
      <c r="B27" s="12"/>
    </row>
    <row r="28" spans="1:4" x14ac:dyDescent="0.25">
      <c r="A28" s="12"/>
      <c r="B28" s="12"/>
    </row>
    <row r="29" spans="1:4" x14ac:dyDescent="0.25">
      <c r="A29" s="12"/>
      <c r="B29" s="12"/>
    </row>
    <row r="30" spans="1:4" x14ac:dyDescent="0.25">
      <c r="A30" s="12"/>
      <c r="B30" s="12"/>
    </row>
    <row r="31" spans="1:4" x14ac:dyDescent="0.25">
      <c r="A31" s="12"/>
      <c r="B31" s="12"/>
    </row>
    <row r="32" spans="1:4" x14ac:dyDescent="0.25">
      <c r="A32" s="12"/>
      <c r="B32" s="12"/>
    </row>
    <row r="33" spans="1:2" x14ac:dyDescent="0.25">
      <c r="A33" s="12"/>
      <c r="B33" s="12"/>
    </row>
    <row r="34" spans="1:2" x14ac:dyDescent="0.25">
      <c r="A34" s="12"/>
      <c r="B34" s="12"/>
    </row>
    <row r="35" spans="1:2" x14ac:dyDescent="0.25">
      <c r="A35" s="12"/>
      <c r="B35" s="12"/>
    </row>
    <row r="36" spans="1:2" x14ac:dyDescent="0.25">
      <c r="A36" s="12"/>
      <c r="B36" s="12"/>
    </row>
    <row r="37" spans="1:2" x14ac:dyDescent="0.25">
      <c r="A37" s="12"/>
      <c r="B37" s="12"/>
    </row>
    <row r="38" spans="1:2" x14ac:dyDescent="0.25">
      <c r="A38" s="12"/>
      <c r="B38" s="12"/>
    </row>
    <row r="39" spans="1:2" x14ac:dyDescent="0.25">
      <c r="A39" s="12"/>
      <c r="B39" s="12"/>
    </row>
    <row r="40" spans="1:2" x14ac:dyDescent="0.25">
      <c r="A40" s="12"/>
      <c r="B40" s="12"/>
    </row>
    <row r="41" spans="1:2" x14ac:dyDescent="0.25">
      <c r="A41" s="12"/>
      <c r="B41" s="12"/>
    </row>
    <row r="42" spans="1:2" x14ac:dyDescent="0.25">
      <c r="A42" s="12"/>
      <c r="B42" s="12"/>
    </row>
    <row r="43" spans="1:2" x14ac:dyDescent="0.25">
      <c r="A43" s="12"/>
      <c r="B43" s="12"/>
    </row>
    <row r="44" spans="1:2" x14ac:dyDescent="0.25">
      <c r="A44" s="12"/>
      <c r="B44" s="12"/>
    </row>
    <row r="45" spans="1:2" x14ac:dyDescent="0.25">
      <c r="A45" s="12"/>
      <c r="B45" s="12"/>
    </row>
    <row r="46" spans="1:2" x14ac:dyDescent="0.25">
      <c r="A46" s="12"/>
      <c r="B46" s="12"/>
    </row>
    <row r="47" spans="1:2" x14ac:dyDescent="0.25">
      <c r="A47" s="12"/>
      <c r="B47" s="12"/>
    </row>
    <row r="48" spans="1:2" x14ac:dyDescent="0.25">
      <c r="A48" s="12"/>
      <c r="B48" s="12"/>
    </row>
    <row r="49" spans="1:2" x14ac:dyDescent="0.25">
      <c r="A49" s="12"/>
      <c r="B49" s="12"/>
    </row>
    <row r="50" spans="1:2" x14ac:dyDescent="0.25">
      <c r="A50" s="12"/>
      <c r="B50" s="12"/>
    </row>
  </sheetData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4" r:id="rId3" name="Scroll Bar 4">
              <controlPr defaultSize="0" autoPict="0">
                <anchor moveWithCells="1">
                  <from>
                    <xdr:col>3</xdr:col>
                    <xdr:colOff>457200</xdr:colOff>
                    <xdr:row>16</xdr:row>
                    <xdr:rowOff>142875</xdr:rowOff>
                  </from>
                  <to>
                    <xdr:col>6</xdr:col>
                    <xdr:colOff>114300</xdr:colOff>
                    <xdr:row>18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3:V16"/>
  <sheetViews>
    <sheetView workbookViewId="0">
      <selection activeCell="H11" sqref="H11"/>
    </sheetView>
  </sheetViews>
  <sheetFormatPr defaultRowHeight="15" x14ac:dyDescent="0.25"/>
  <cols>
    <col min="1" max="4" width="9.140625" style="32"/>
    <col min="5" max="5" width="9.5703125" style="32" customWidth="1"/>
    <col min="6" max="16384" width="9.140625" style="32"/>
  </cols>
  <sheetData>
    <row r="3" spans="1:22" ht="15.75" thickBot="1" x14ac:dyDescent="0.3">
      <c r="A3" s="45" t="s">
        <v>15</v>
      </c>
      <c r="B3" s="45" t="s">
        <v>35</v>
      </c>
      <c r="D3" s="32" t="s">
        <v>36</v>
      </c>
      <c r="N3" s="32" t="s">
        <v>37</v>
      </c>
    </row>
    <row r="4" spans="1:22" ht="16.5" thickTop="1" thickBot="1" x14ac:dyDescent="0.3">
      <c r="A4" s="33">
        <v>0.2</v>
      </c>
      <c r="B4" s="33">
        <v>0.89423484988638302</v>
      </c>
    </row>
    <row r="5" spans="1:22" ht="16.5" thickTop="1" thickBot="1" x14ac:dyDescent="0.3">
      <c r="A5" s="33">
        <v>0.5</v>
      </c>
      <c r="B5" s="33">
        <v>1.8979616730568607</v>
      </c>
      <c r="D5" s="32">
        <f>($B5-$B4)/(($B4/$A4)-($B5/$A5))</f>
        <v>1.4864501746508576</v>
      </c>
      <c r="N5" s="32">
        <f>($A4-$A5)/(($A4/$B4)-($A5/$B5))</f>
        <v>7.5404125938488651</v>
      </c>
    </row>
    <row r="6" spans="1:22" ht="16.5" thickTop="1" thickBot="1" x14ac:dyDescent="0.3">
      <c r="A6" s="33">
        <v>1</v>
      </c>
      <c r="B6" s="33">
        <v>3.3524774672591442</v>
      </c>
      <c r="D6" s="32">
        <f t="shared" ref="D6:D13" si="0">($B6-$B5)/(($B5/$A5)-($B6/$A6))</f>
        <v>3.2800300184529951</v>
      </c>
      <c r="E6" s="32">
        <f>($B6-$B4)/(($B4/$A4)-($B6/$A6))</f>
        <v>2.1974163656735293</v>
      </c>
      <c r="N6" s="32">
        <f t="shared" ref="N6:N13" si="1">($A5-$A6)/(($A5/$B5)-($A6/$B6))</f>
        <v>14.34870419605641</v>
      </c>
      <c r="O6" s="32">
        <f>($A4-$A6)/(($A4/$B4)-($A6/$B6))</f>
        <v>10.719266319366129</v>
      </c>
    </row>
    <row r="7" spans="1:22" ht="16.5" thickTop="1" thickBot="1" x14ac:dyDescent="0.3">
      <c r="A7" s="33">
        <v>2</v>
      </c>
      <c r="B7" s="33">
        <v>4.8193578565178106</v>
      </c>
      <c r="D7" s="32">
        <f t="shared" si="0"/>
        <v>1.5558789376298499</v>
      </c>
      <c r="E7" s="32">
        <f t="shared" ref="E7:E13" si="2">($B7-$B5)/(($B5/$A5)-($B7/$A7))</f>
        <v>2.1074178159589985</v>
      </c>
      <c r="F7" s="32">
        <f>($B7-$B4)/(($B4/$A4)-($B7/$A7))</f>
        <v>1.9040174218770467</v>
      </c>
      <c r="N7" s="32">
        <f t="shared" si="1"/>
        <v>8.568526547446309</v>
      </c>
      <c r="O7" s="32">
        <f t="shared" ref="O7:O13" si="3">($A5-$A7)/(($A5/$B5)-($A7/$B7))</f>
        <v>9.8975581606716112</v>
      </c>
      <c r="P7" s="32">
        <f>($A4-$A7)/(($A4/$B4)-($A7/$B7))</f>
        <v>9.4074285170527752</v>
      </c>
    </row>
    <row r="8" spans="1:22" ht="16.5" thickTop="1" thickBot="1" x14ac:dyDescent="0.3">
      <c r="A8" s="33">
        <v>2.5</v>
      </c>
      <c r="B8" s="33">
        <v>6.2867831778098164</v>
      </c>
      <c r="D8" s="32">
        <f t="shared" si="0"/>
        <v>-13.970909716432308</v>
      </c>
      <c r="E8" s="32">
        <f t="shared" si="2"/>
        <v>3.5025437039291494</v>
      </c>
      <c r="F8" s="32">
        <f t="shared" ref="F8:F13" si="4">($B8-$B5)/(($B5/$A5)-($B8/$A8))</f>
        <v>3.4255284050805748</v>
      </c>
      <c r="G8" s="32">
        <f>($B8-$B4)/(($B4/$A4)-($B8/$A8))</f>
        <v>2.7562769652513524</v>
      </c>
      <c r="N8" s="32">
        <f t="shared" si="1"/>
        <v>-28.846048895776654</v>
      </c>
      <c r="O8" s="32">
        <f t="shared" si="3"/>
        <v>15.094676312772</v>
      </c>
      <c r="P8" s="32">
        <f t="shared" ref="P8:P13" si="5">($A5-$A8)/(($A5/$B5)-($A8/$B8))</f>
        <v>14.901004918677915</v>
      </c>
      <c r="Q8" s="32">
        <f>($A4-$A8)/(($A4/$B4)-($A8/$B8))</f>
        <v>13.218029441220571</v>
      </c>
    </row>
    <row r="9" spans="1:22" ht="16.5" thickTop="1" thickBot="1" x14ac:dyDescent="0.3">
      <c r="A9" s="33">
        <v>3</v>
      </c>
      <c r="B9" s="33">
        <v>6.3816505667420937</v>
      </c>
      <c r="D9" s="32">
        <f t="shared" si="0"/>
        <v>0.2448213328613206</v>
      </c>
      <c r="E9" s="32">
        <f t="shared" si="2"/>
        <v>5.5309822497978809</v>
      </c>
      <c r="F9" s="32">
        <f t="shared" si="4"/>
        <v>2.472268406093117</v>
      </c>
      <c r="G9" s="32">
        <f t="shared" ref="G9:G13" si="6">($B9-$B5)/(($B5/$A5)-($B9/$A9))</f>
        <v>2.6869248241810575</v>
      </c>
      <c r="H9" s="32">
        <f>($B9-$B4)/(($B4/$A4)-($B9/$A9))</f>
        <v>2.3410902140331422</v>
      </c>
      <c r="N9" s="32">
        <f t="shared" si="1"/>
        <v>6.9024386326104263</v>
      </c>
      <c r="O9" s="32">
        <f t="shared" si="3"/>
        <v>18.14724923642979</v>
      </c>
      <c r="P9" s="32">
        <f t="shared" si="5"/>
        <v>11.640701591702996</v>
      </c>
      <c r="Q9" s="32">
        <f t="shared" ref="Q9:Q13" si="7">($A5-$A9)/(($A5/$B5)-($A9/$B9))</f>
        <v>12.097322342418241</v>
      </c>
      <c r="R9" s="32">
        <f>($A4-$A9)/(($A4/$B4)-($A9/$B9))</f>
        <v>11.361657130468414</v>
      </c>
    </row>
    <row r="10" spans="1:22" ht="16.5" thickTop="1" thickBot="1" x14ac:dyDescent="0.3">
      <c r="A10" s="33">
        <v>4</v>
      </c>
      <c r="B10" s="33">
        <v>6.2778273795775945</v>
      </c>
      <c r="D10" s="32">
        <f t="shared" si="0"/>
        <v>-0.18614311742562775</v>
      </c>
      <c r="E10" s="32">
        <f t="shared" si="2"/>
        <v>-9.4744642656862197E-3</v>
      </c>
      <c r="F10" s="32">
        <f t="shared" si="4"/>
        <v>1.7358143185425752</v>
      </c>
      <c r="G10" s="32">
        <f t="shared" si="6"/>
        <v>1.6406708232228302</v>
      </c>
      <c r="H10" s="32">
        <f t="shared" ref="H10:H13" si="8">($B10-$B5)/(($B5/$A5)-($B10/$A10))</f>
        <v>1.9671823960172334</v>
      </c>
      <c r="I10" s="32">
        <f>($B10-$B4)/(($B4/$A4)-($B10/$A10))</f>
        <v>1.855312485382864</v>
      </c>
      <c r="N10" s="32">
        <f t="shared" si="1"/>
        <v>5.9856837898039625</v>
      </c>
      <c r="O10" s="32">
        <f t="shared" si="3"/>
        <v>6.2629576167841066</v>
      </c>
      <c r="P10" s="32">
        <f t="shared" si="5"/>
        <v>9.0021130432799463</v>
      </c>
      <c r="Q10" s="32">
        <f t="shared" si="7"/>
        <v>8.8527894333031938</v>
      </c>
      <c r="R10" s="32">
        <f t="shared" ref="R10:R13" si="9">($A5-$A10)/(($A5/$B5)-($A10/$B10))</f>
        <v>9.365235256162606</v>
      </c>
      <c r="S10" s="32">
        <f>($A4-$A10)/(($A4/$B4)-($A10/$B10))</f>
        <v>9.1896602591797691</v>
      </c>
    </row>
    <row r="11" spans="1:22" ht="16.5" thickTop="1" thickBot="1" x14ac:dyDescent="0.3">
      <c r="A11" s="33">
        <v>6</v>
      </c>
      <c r="B11" s="33">
        <v>7.2256559503563604</v>
      </c>
      <c r="D11" s="32">
        <f t="shared" si="0"/>
        <v>2.5955045631646043</v>
      </c>
      <c r="E11" s="32">
        <f t="shared" si="2"/>
        <v>0.91447395674875709</v>
      </c>
      <c r="F11" s="32">
        <f t="shared" si="4"/>
        <v>0.71645761861868529</v>
      </c>
      <c r="G11" s="32">
        <f t="shared" si="6"/>
        <v>1.9962603548651487</v>
      </c>
      <c r="H11" s="32">
        <f t="shared" si="8"/>
        <v>1.8029866040083937</v>
      </c>
      <c r="I11" s="32">
        <f t="shared" ref="I11:I13" si="10">($B11-$B5)/(($B5/$A5)-($B11/$A11))</f>
        <v>2.0557172905023937</v>
      </c>
      <c r="J11" s="32">
        <f>($B11-$B4)/(($B4/$A4)-($B11/$A11))</f>
        <v>1.9380527341295757</v>
      </c>
      <c r="N11" s="32">
        <f t="shared" si="1"/>
        <v>10.351359782190926</v>
      </c>
      <c r="O11" s="32">
        <f t="shared" si="3"/>
        <v>8.326934981527625</v>
      </c>
      <c r="P11" s="32">
        <f t="shared" si="5"/>
        <v>8.0884686595480684</v>
      </c>
      <c r="Q11" s="32">
        <f t="shared" si="7"/>
        <v>9.6297043689550037</v>
      </c>
      <c r="R11" s="32">
        <f t="shared" si="9"/>
        <v>9.3969494309673696</v>
      </c>
      <c r="S11" s="32">
        <f t="shared" ref="S11:S13" si="11">($A5-$A11)/(($A5/$B5)-($A11/$B11))</f>
        <v>9.7013069290845397</v>
      </c>
      <c r="T11" s="32">
        <f>($A4-$A11)/(($A4/$B4)-($A11/$B11))</f>
        <v>9.5596063287676554</v>
      </c>
    </row>
    <row r="12" spans="1:22" ht="16.5" thickTop="1" thickBot="1" x14ac:dyDescent="0.3">
      <c r="A12" s="33">
        <v>8</v>
      </c>
      <c r="B12" s="33">
        <v>9.1999870988643764</v>
      </c>
      <c r="D12" s="32">
        <f t="shared" si="0"/>
        <v>36.374692131245382</v>
      </c>
      <c r="E12" s="32">
        <f t="shared" si="2"/>
        <v>6.9665056617282257</v>
      </c>
      <c r="F12" s="32">
        <f t="shared" si="4"/>
        <v>2.8840393665995969</v>
      </c>
      <c r="G12" s="32">
        <f t="shared" si="6"/>
        <v>2.1346612070469133</v>
      </c>
      <c r="H12" s="32">
        <f t="shared" si="8"/>
        <v>3.4775715747849585</v>
      </c>
      <c r="I12" s="32">
        <f t="shared" si="10"/>
        <v>2.6549671617620163</v>
      </c>
      <c r="J12" s="32">
        <f t="shared" ref="J12:J13" si="12">($B12-$B5)/(($B5/$A5)-($B12/$A12))</f>
        <v>2.7597250638738871</v>
      </c>
      <c r="K12" s="32">
        <f>($B12-$B4)/(($B4/$A4)-($B12/$A12))</f>
        <v>2.5008468668658721</v>
      </c>
      <c r="N12" s="32">
        <f t="shared" si="1"/>
        <v>51.030824390442099</v>
      </c>
      <c r="O12" s="32">
        <f t="shared" si="3"/>
        <v>17.21145737537254</v>
      </c>
      <c r="P12" s="32">
        <f t="shared" si="5"/>
        <v>12.516627719531039</v>
      </c>
      <c r="Q12" s="32">
        <f t="shared" si="7"/>
        <v>11.654844044524109</v>
      </c>
      <c r="R12" s="32">
        <f t="shared" si="9"/>
        <v>13.199188801789264</v>
      </c>
      <c r="S12" s="32">
        <f t="shared" si="11"/>
        <v>12.253195053379267</v>
      </c>
      <c r="T12" s="32">
        <f t="shared" ref="T12:T13" si="13">($A5-$A12)/(($A5/$B5)-($A12/$B12))</f>
        <v>12.37366647187093</v>
      </c>
      <c r="U12" s="32">
        <f>($A4-$A12)/(($A4/$B4)-($A12/$B12))</f>
        <v>12.075956962789554</v>
      </c>
    </row>
    <row r="13" spans="1:22" ht="16.5" thickTop="1" thickBot="1" x14ac:dyDescent="0.3">
      <c r="A13" s="33">
        <v>13</v>
      </c>
      <c r="B13" s="33">
        <v>7.5064044762932571</v>
      </c>
      <c r="D13" s="32">
        <f t="shared" si="0"/>
        <v>-2.9577958704982104</v>
      </c>
      <c r="E13" s="32">
        <f t="shared" si="2"/>
        <v>0.44786460812118278</v>
      </c>
      <c r="F13" s="32">
        <f t="shared" si="4"/>
        <v>1.2384336465134129</v>
      </c>
      <c r="G13" s="32">
        <f t="shared" si="6"/>
        <v>0.72574080004267094</v>
      </c>
      <c r="H13" s="32">
        <f t="shared" si="8"/>
        <v>0.62954774469599661</v>
      </c>
      <c r="I13" s="32">
        <f t="shared" si="10"/>
        <v>1.4665178129335066</v>
      </c>
      <c r="J13" s="32">
        <f t="shared" si="12"/>
        <v>1.4968773312980719</v>
      </c>
      <c r="K13" s="32">
        <f>($B13-$B5)/(($B5/$A5)-($B13/$A13))</f>
        <v>1.7425600527772485</v>
      </c>
      <c r="L13" s="32">
        <f>($B13-$B4)/(($B4/$A4)-($B13/$A13))</f>
        <v>1.6981457868068051</v>
      </c>
      <c r="N13" s="32">
        <f t="shared" si="1"/>
        <v>5.7985266176571439</v>
      </c>
      <c r="O13" s="32">
        <f t="shared" si="3"/>
        <v>7.7650085454605016</v>
      </c>
      <c r="P13" s="32">
        <f t="shared" si="5"/>
        <v>8.2214955430456005</v>
      </c>
      <c r="Q13" s="32">
        <f t="shared" si="7"/>
        <v>7.925458629375485</v>
      </c>
      <c r="R13" s="32">
        <f t="shared" si="9"/>
        <v>7.8699152462029778</v>
      </c>
      <c r="S13" s="32">
        <f t="shared" si="11"/>
        <v>8.3531949282600166</v>
      </c>
      <c r="T13" s="32">
        <f t="shared" si="13"/>
        <v>8.3707249916869308</v>
      </c>
      <c r="U13" s="32">
        <f>($A5-$A13)/(($A5/$B5)-($A13/$B13))</f>
        <v>8.512586059399176</v>
      </c>
      <c r="V13" s="32">
        <f>($A4-$A13)/(($A4/$B4)-($A13/$B13))</f>
        <v>8.4869405636382691</v>
      </c>
    </row>
    <row r="14" spans="1:22" ht="16.5" thickTop="1" thickBot="1" x14ac:dyDescent="0.3"/>
    <row r="15" spans="1:22" ht="16.5" thickTop="1" thickBot="1" x14ac:dyDescent="0.3">
      <c r="D15" s="35" t="s">
        <v>32</v>
      </c>
      <c r="E15" s="36">
        <f>MEDIAN(D5:L13)</f>
        <v>1.9380527341295757</v>
      </c>
      <c r="N15" s="35" t="s">
        <v>34</v>
      </c>
      <c r="O15" s="36">
        <f>MEDIAN(N5:V13)</f>
        <v>9.4074285170527752</v>
      </c>
    </row>
    <row r="16" spans="1:22" ht="15.75" thickTop="1" x14ac:dyDescent="0.25"/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0"/>
  </sheetPr>
  <dimension ref="A2:AA103"/>
  <sheetViews>
    <sheetView workbookViewId="0">
      <selection activeCell="AA15" sqref="AA15"/>
    </sheetView>
  </sheetViews>
  <sheetFormatPr defaultRowHeight="15" x14ac:dyDescent="0.25"/>
  <cols>
    <col min="3" max="3" width="11.140625" customWidth="1"/>
    <col min="25" max="25" width="11.140625" customWidth="1"/>
  </cols>
  <sheetData>
    <row r="2" spans="1:27" ht="19.5" thickBot="1" x14ac:dyDescent="0.35">
      <c r="A2" s="3" t="s">
        <v>0</v>
      </c>
      <c r="B2" s="3"/>
    </row>
    <row r="3" spans="1:27" ht="21.75" thickTop="1" thickBot="1" x14ac:dyDescent="0.4">
      <c r="A3" s="3" t="s">
        <v>16</v>
      </c>
      <c r="B3" s="6">
        <v>9.5784980760805425</v>
      </c>
      <c r="C3" s="3"/>
      <c r="I3" t="s">
        <v>40</v>
      </c>
    </row>
    <row r="4" spans="1:27" ht="21.75" thickTop="1" thickBot="1" x14ac:dyDescent="0.4">
      <c r="A4" s="3" t="s">
        <v>47</v>
      </c>
      <c r="B4" s="6">
        <v>1.7168728759584391</v>
      </c>
      <c r="C4" s="3"/>
    </row>
    <row r="5" spans="1:27" ht="15.75" thickTop="1" x14ac:dyDescent="0.25">
      <c r="A5" s="2"/>
    </row>
    <row r="6" spans="1:27" x14ac:dyDescent="0.25">
      <c r="A6" s="2" t="s">
        <v>2</v>
      </c>
      <c r="B6" s="1">
        <f>SUMXMY2(B11:B103,D11:D103)</f>
        <v>3.5423437870564189</v>
      </c>
    </row>
    <row r="7" spans="1:27" x14ac:dyDescent="0.25">
      <c r="A7" s="2" t="s">
        <v>7</v>
      </c>
      <c r="B7" s="2">
        <f>D9-2</f>
        <v>8</v>
      </c>
    </row>
    <row r="9" spans="1:27" ht="18.75" x14ac:dyDescent="0.3">
      <c r="A9" s="3" t="s">
        <v>23</v>
      </c>
      <c r="D9">
        <f>MIN(COUNTA(A11:A103),COUNTA(B11:B103))</f>
        <v>10</v>
      </c>
      <c r="E9" t="s">
        <v>1</v>
      </c>
    </row>
    <row r="10" spans="1:27" ht="19.5" thickBot="1" x14ac:dyDescent="0.35">
      <c r="A10" s="4" t="s">
        <v>15</v>
      </c>
      <c r="B10" s="4" t="s">
        <v>4</v>
      </c>
      <c r="D10" t="s">
        <v>3</v>
      </c>
      <c r="F10" t="s">
        <v>5</v>
      </c>
      <c r="G10" t="s">
        <v>48</v>
      </c>
      <c r="I10" t="s">
        <v>41</v>
      </c>
      <c r="L10" t="s">
        <v>42</v>
      </c>
      <c r="W10" t="s">
        <v>43</v>
      </c>
      <c r="Z10" t="s">
        <v>44</v>
      </c>
    </row>
    <row r="11" spans="1:27" ht="16.5" thickTop="1" thickBot="1" x14ac:dyDescent="0.3">
      <c r="A11" s="6">
        <v>0.2</v>
      </c>
      <c r="B11" s="6">
        <v>0.89423484988638302</v>
      </c>
      <c r="D11" s="5">
        <f>IF(ISNUMBER(A11),$B$3*A11/($B$4+A11),"")</f>
        <v>0.99938792981159807</v>
      </c>
      <c r="E11" s="5"/>
      <c r="F11" s="5">
        <f>IF(ISNUMBER(A11),A11/($B$4+A11),"")</f>
        <v>0.10433660077745101</v>
      </c>
      <c r="G11" s="5">
        <f>IF(ISNUMBER(A11),-$B$3*A11/($B$4+A11)^2,"")</f>
        <v>-0.52136369727277965</v>
      </c>
      <c r="I11">
        <v>0.10433473336649281</v>
      </c>
      <c r="J11">
        <v>-0.52134784416278879</v>
      </c>
      <c r="L11">
        <f t="array" ref="L11:U12">TRANSPOSE(I11:J20)</f>
        <v>0.10433473336649281</v>
      </c>
      <c r="M11">
        <v>0.22553943776238181</v>
      </c>
      <c r="N11">
        <v>0.36806557310660998</v>
      </c>
      <c r="O11">
        <v>0.53808177084787667</v>
      </c>
      <c r="P11">
        <v>0.59285155933554678</v>
      </c>
      <c r="Q11">
        <v>0.63600997063399256</v>
      </c>
      <c r="R11">
        <v>0.69967901713217218</v>
      </c>
      <c r="S11">
        <v>0.77751356293693452</v>
      </c>
      <c r="T11">
        <v>0.8233072363424524</v>
      </c>
      <c r="U11">
        <v>0.88333777178053008</v>
      </c>
      <c r="W11">
        <f t="array" ref="W11:X12">MMULT(L11:U12,I11:J20)</f>
        <v>3.7949381789843217</v>
      </c>
      <c r="X11">
        <v>-5.8643397862992117</v>
      </c>
      <c r="Z11" s="31">
        <f t="array" ref="Z11:AA12">MINVERSE(W11:X12)</f>
        <v>1.2028297348260375</v>
      </c>
      <c r="AA11">
        <v>0.60785435588793846</v>
      </c>
    </row>
    <row r="12" spans="1:27" ht="16.5" thickTop="1" thickBot="1" x14ac:dyDescent="0.3">
      <c r="A12" s="6">
        <v>0.5</v>
      </c>
      <c r="B12" s="6">
        <v>1.8979616730568607</v>
      </c>
      <c r="D12" s="5">
        <f t="shared" ref="D12:D20" si="0">IF(ISNUMBER(A12),$B$3*A12/($B$4+A12),"")</f>
        <v>2.1603625043090013</v>
      </c>
      <c r="E12" s="5"/>
      <c r="F12" s="5">
        <f t="shared" ref="F12:F20" si="1">IF(ISNUMBER(A12),A12/($B$4+A12),"")</f>
        <v>0.22554292824924876</v>
      </c>
      <c r="G12" s="5">
        <f t="shared" ref="G12:G20" si="2">IF(ISNUMBER(A12),-$B$3*A12/($B$4+A12)^2,"")</f>
        <v>-0.97450897060346497</v>
      </c>
      <c r="I12">
        <v>0.22553943776238181</v>
      </c>
      <c r="J12">
        <v>-0.97448405920044923</v>
      </c>
      <c r="L12">
        <v>-0.52134784416278879</v>
      </c>
      <c r="M12">
        <v>-0.97448405920044923</v>
      </c>
      <c r="N12">
        <v>-1.2976278328273345</v>
      </c>
      <c r="O12">
        <v>-1.3866482870098611</v>
      </c>
      <c r="P12">
        <v>-1.3466405288470067</v>
      </c>
      <c r="Q12">
        <v>-1.2915355062156655</v>
      </c>
      <c r="R12">
        <v>-1.172296491403503</v>
      </c>
      <c r="S12">
        <v>-0.96508252863653177</v>
      </c>
      <c r="T12">
        <v>-0.81158429585317737</v>
      </c>
      <c r="U12">
        <v>-0.57492342894582971</v>
      </c>
      <c r="W12">
        <v>-5.8643397862992117</v>
      </c>
      <c r="X12">
        <v>11.604428267656395</v>
      </c>
      <c r="Z12">
        <v>0.60785435588793835</v>
      </c>
      <c r="AA12" s="31">
        <v>0.39335539659730151</v>
      </c>
    </row>
    <row r="13" spans="1:27" ht="16.5" thickTop="1" thickBot="1" x14ac:dyDescent="0.3">
      <c r="A13" s="6">
        <v>1</v>
      </c>
      <c r="B13" s="6">
        <v>3.3524774672591442</v>
      </c>
      <c r="D13" s="5">
        <f t="shared" si="0"/>
        <v>3.5255599041237837</v>
      </c>
      <c r="E13" s="5"/>
      <c r="F13" s="5">
        <f t="shared" si="1"/>
        <v>0.36807022104309062</v>
      </c>
      <c r="G13" s="5">
        <f t="shared" si="2"/>
        <v>-1.2976536132114984</v>
      </c>
      <c r="I13">
        <v>0.36806557310660998</v>
      </c>
      <c r="J13">
        <v>-1.2976278328273345</v>
      </c>
    </row>
    <row r="14" spans="1:27" ht="16.5" thickTop="1" thickBot="1" x14ac:dyDescent="0.3">
      <c r="A14" s="6">
        <v>2</v>
      </c>
      <c r="B14" s="6">
        <v>4.8193578565178106</v>
      </c>
      <c r="D14" s="5">
        <f t="shared" si="0"/>
        <v>5.154062781127867</v>
      </c>
      <c r="E14" s="5"/>
      <c r="F14" s="5">
        <f t="shared" si="1"/>
        <v>0.53808673762733317</v>
      </c>
      <c r="G14" s="5">
        <f t="shared" si="2"/>
        <v>-1.386666413711777</v>
      </c>
      <c r="I14">
        <v>0.53808177084787667</v>
      </c>
      <c r="J14">
        <v>-1.3866482870098611</v>
      </c>
      <c r="Y14" t="s">
        <v>45</v>
      </c>
      <c r="Z14">
        <f>SQRT(Z11*$B$6/$B$7)</f>
        <v>0.72979761218845229</v>
      </c>
    </row>
    <row r="15" spans="1:27" ht="16.5" thickTop="1" thickBot="1" x14ac:dyDescent="0.3">
      <c r="A15" s="6">
        <v>2.5</v>
      </c>
      <c r="B15" s="6">
        <v>6.2867831778098164</v>
      </c>
      <c r="D15" s="5">
        <f t="shared" si="0"/>
        <v>5.6786737221142092</v>
      </c>
      <c r="E15" s="5"/>
      <c r="F15" s="5">
        <f t="shared" si="1"/>
        <v>0.59285638280755226</v>
      </c>
      <c r="G15" s="5">
        <f t="shared" si="2"/>
        <v>-1.3466551848147716</v>
      </c>
      <c r="I15">
        <v>0.59285155933554678</v>
      </c>
      <c r="J15">
        <v>-1.3466405288470067</v>
      </c>
      <c r="Y15" t="s">
        <v>46</v>
      </c>
      <c r="AA15">
        <f>SQRT(AA12*$B$6/$B$7)</f>
        <v>0.4173427915457455</v>
      </c>
    </row>
    <row r="16" spans="1:27" ht="16.5" thickTop="1" thickBot="1" x14ac:dyDescent="0.3">
      <c r="A16" s="6">
        <v>3</v>
      </c>
      <c r="B16" s="6">
        <v>6.3816505667420937</v>
      </c>
      <c r="D16" s="5">
        <f t="shared" si="0"/>
        <v>6.092064591077782</v>
      </c>
      <c r="E16" s="5"/>
      <c r="F16" s="5">
        <f t="shared" si="1"/>
        <v>0.63601459672377092</v>
      </c>
      <c r="G16" s="5">
        <f t="shared" si="2"/>
        <v>-1.2915473347031667</v>
      </c>
      <c r="I16">
        <v>0.63600997063399256</v>
      </c>
      <c r="J16">
        <v>-1.2915355062156655</v>
      </c>
    </row>
    <row r="17" spans="1:10" ht="16.5" thickTop="1" thickBot="1" x14ac:dyDescent="0.3">
      <c r="A17" s="6">
        <v>4</v>
      </c>
      <c r="B17" s="6">
        <v>6.2778273795775945</v>
      </c>
      <c r="D17" s="5">
        <f t="shared" si="0"/>
        <v>6.7019143394716112</v>
      </c>
      <c r="E17" s="5"/>
      <c r="F17" s="5">
        <f t="shared" si="1"/>
        <v>0.69968321612003603</v>
      </c>
      <c r="G17" s="5">
        <f t="shared" si="2"/>
        <v>-1.1723042448006209</v>
      </c>
      <c r="I17">
        <v>0.69967901713217218</v>
      </c>
      <c r="J17">
        <v>-1.172296491403503</v>
      </c>
    </row>
    <row r="18" spans="1:10" ht="16.5" thickTop="1" thickBot="1" x14ac:dyDescent="0.3">
      <c r="A18" s="6">
        <v>6</v>
      </c>
      <c r="B18" s="6">
        <v>7.2256559503563604</v>
      </c>
      <c r="D18" s="5">
        <f t="shared" si="0"/>
        <v>7.4474452774169011</v>
      </c>
      <c r="E18" s="5"/>
      <c r="F18" s="5">
        <f t="shared" si="1"/>
        <v>0.77751701971050002</v>
      </c>
      <c r="G18" s="5">
        <f t="shared" si="2"/>
        <v>-0.96508590942570438</v>
      </c>
      <c r="I18">
        <v>0.77751356293693452</v>
      </c>
      <c r="J18">
        <v>-0.96508252863653177</v>
      </c>
    </row>
    <row r="19" spans="1:10" ht="16.5" thickTop="1" thickBot="1" x14ac:dyDescent="0.3">
      <c r="A19" s="6">
        <v>8</v>
      </c>
      <c r="B19" s="6">
        <v>9.1999870988643764</v>
      </c>
      <c r="D19" s="5">
        <f t="shared" si="0"/>
        <v>7.8860746236824699</v>
      </c>
      <c r="E19" s="5"/>
      <c r="F19" s="5">
        <f t="shared" si="1"/>
        <v>0.82331014330687202</v>
      </c>
      <c r="G19" s="5">
        <f t="shared" si="2"/>
        <v>-0.81158565356908763</v>
      </c>
      <c r="I19">
        <v>0.8233072363424524</v>
      </c>
      <c r="J19">
        <v>-0.81158429585317737</v>
      </c>
    </row>
    <row r="20" spans="1:10" ht="16.5" thickTop="1" thickBot="1" x14ac:dyDescent="0.3">
      <c r="A20" s="6">
        <v>13</v>
      </c>
      <c r="B20" s="6">
        <v>7.5064044762932571</v>
      </c>
      <c r="D20" s="5">
        <f t="shared" si="0"/>
        <v>8.4610688723461323</v>
      </c>
      <c r="E20" s="5"/>
      <c r="F20" s="5">
        <f t="shared" si="1"/>
        <v>0.88333983106131664</v>
      </c>
      <c r="G20" s="5">
        <f t="shared" si="2"/>
        <v>-0.5749230114074152</v>
      </c>
      <c r="I20">
        <v>0.88333777178053008</v>
      </c>
      <c r="J20">
        <v>-0.57492342894582971</v>
      </c>
    </row>
    <row r="21" spans="1:10" ht="15.75" thickTop="1" x14ac:dyDescent="0.25">
      <c r="A21" s="7"/>
      <c r="B21" s="7"/>
      <c r="D21" s="5" t="str">
        <f t="shared" ref="D21:D30" si="3">IF(ISNUMBER(A21),$B$4*A21/($B$3+A21),"")</f>
        <v/>
      </c>
      <c r="E21" s="5"/>
      <c r="F21" s="5" t="str">
        <f t="shared" ref="F21:F30" si="4">IF(ISNUMBER(A21),A21/($B$3+A21),"")</f>
        <v/>
      </c>
      <c r="G21" s="5" t="str">
        <f t="shared" ref="G21:G30" si="5">IF(ISNUMBER(A21),-$B$4*A21/($B$3+A21)^2,"")</f>
        <v/>
      </c>
      <c r="I21" t="s">
        <v>6</v>
      </c>
      <c r="J21" t="s">
        <v>6</v>
      </c>
    </row>
    <row r="22" spans="1:10" x14ac:dyDescent="0.25">
      <c r="A22" s="7"/>
      <c r="B22" s="7"/>
      <c r="D22" s="5" t="str">
        <f t="shared" si="3"/>
        <v/>
      </c>
      <c r="E22" s="5"/>
      <c r="F22" s="5" t="str">
        <f t="shared" si="4"/>
        <v/>
      </c>
      <c r="G22" s="5" t="str">
        <f t="shared" si="5"/>
        <v/>
      </c>
      <c r="I22" t="s">
        <v>6</v>
      </c>
      <c r="J22" t="s">
        <v>6</v>
      </c>
    </row>
    <row r="23" spans="1:10" x14ac:dyDescent="0.25">
      <c r="A23" s="7"/>
      <c r="B23" s="7"/>
      <c r="D23" s="5" t="str">
        <f t="shared" si="3"/>
        <v/>
      </c>
      <c r="E23" s="5"/>
      <c r="F23" s="5" t="str">
        <f t="shared" si="4"/>
        <v/>
      </c>
      <c r="G23" s="5" t="str">
        <f t="shared" si="5"/>
        <v/>
      </c>
      <c r="I23" t="s">
        <v>6</v>
      </c>
      <c r="J23" t="s">
        <v>6</v>
      </c>
    </row>
    <row r="24" spans="1:10" x14ac:dyDescent="0.25">
      <c r="A24" s="7"/>
      <c r="B24" s="7"/>
      <c r="D24" s="5" t="str">
        <f t="shared" si="3"/>
        <v/>
      </c>
      <c r="E24" s="5"/>
      <c r="F24" s="5" t="str">
        <f t="shared" si="4"/>
        <v/>
      </c>
      <c r="G24" s="5" t="str">
        <f t="shared" si="5"/>
        <v/>
      </c>
      <c r="I24" t="s">
        <v>6</v>
      </c>
      <c r="J24" t="s">
        <v>6</v>
      </c>
    </row>
    <row r="25" spans="1:10" x14ac:dyDescent="0.25">
      <c r="A25" s="7"/>
      <c r="B25" s="7"/>
      <c r="D25" s="5" t="str">
        <f t="shared" si="3"/>
        <v/>
      </c>
      <c r="E25" s="5"/>
      <c r="F25" s="5" t="str">
        <f t="shared" si="4"/>
        <v/>
      </c>
      <c r="G25" s="5" t="str">
        <f t="shared" si="5"/>
        <v/>
      </c>
      <c r="I25" t="s">
        <v>6</v>
      </c>
      <c r="J25" t="s">
        <v>6</v>
      </c>
    </row>
    <row r="26" spans="1:10" x14ac:dyDescent="0.25">
      <c r="A26" s="7"/>
      <c r="B26" s="7"/>
      <c r="D26" s="5" t="str">
        <f t="shared" si="3"/>
        <v/>
      </c>
      <c r="E26" s="5"/>
      <c r="F26" s="5" t="str">
        <f t="shared" si="4"/>
        <v/>
      </c>
      <c r="G26" s="5" t="str">
        <f t="shared" si="5"/>
        <v/>
      </c>
      <c r="I26" t="s">
        <v>6</v>
      </c>
      <c r="J26" t="s">
        <v>6</v>
      </c>
    </row>
    <row r="27" spans="1:10" x14ac:dyDescent="0.25">
      <c r="A27" s="7"/>
      <c r="B27" s="7"/>
      <c r="D27" s="5" t="str">
        <f t="shared" si="3"/>
        <v/>
      </c>
      <c r="E27" s="5"/>
      <c r="F27" s="5" t="str">
        <f t="shared" si="4"/>
        <v/>
      </c>
      <c r="G27" s="5" t="str">
        <f t="shared" si="5"/>
        <v/>
      </c>
      <c r="I27" t="s">
        <v>6</v>
      </c>
      <c r="J27" t="s">
        <v>6</v>
      </c>
    </row>
    <row r="28" spans="1:10" x14ac:dyDescent="0.25">
      <c r="A28" s="7"/>
      <c r="B28" s="7"/>
      <c r="D28" s="5" t="str">
        <f t="shared" si="3"/>
        <v/>
      </c>
      <c r="E28" s="5"/>
      <c r="F28" s="5" t="str">
        <f t="shared" si="4"/>
        <v/>
      </c>
      <c r="G28" s="5" t="str">
        <f t="shared" si="5"/>
        <v/>
      </c>
      <c r="I28" t="s">
        <v>6</v>
      </c>
      <c r="J28" t="s">
        <v>6</v>
      </c>
    </row>
    <row r="29" spans="1:10" x14ac:dyDescent="0.25">
      <c r="A29" s="7"/>
      <c r="B29" s="7"/>
      <c r="D29" s="5" t="str">
        <f t="shared" si="3"/>
        <v/>
      </c>
      <c r="E29" s="5"/>
      <c r="F29" s="5" t="str">
        <f t="shared" si="4"/>
        <v/>
      </c>
      <c r="G29" s="5" t="str">
        <f t="shared" si="5"/>
        <v/>
      </c>
      <c r="I29" t="s">
        <v>6</v>
      </c>
      <c r="J29" t="s">
        <v>6</v>
      </c>
    </row>
    <row r="30" spans="1:10" x14ac:dyDescent="0.25">
      <c r="A30" s="7"/>
      <c r="B30" s="7"/>
      <c r="D30" s="5" t="str">
        <f t="shared" si="3"/>
        <v/>
      </c>
      <c r="E30" s="5"/>
      <c r="F30" s="5" t="str">
        <f t="shared" si="4"/>
        <v/>
      </c>
      <c r="G30" s="5" t="str">
        <f t="shared" si="5"/>
        <v/>
      </c>
      <c r="I30" t="s">
        <v>6</v>
      </c>
      <c r="J30" t="s">
        <v>6</v>
      </c>
    </row>
    <row r="31" spans="1:10" x14ac:dyDescent="0.25">
      <c r="A31" s="7"/>
      <c r="B31" s="7"/>
      <c r="D31" s="5"/>
      <c r="E31" s="5"/>
      <c r="F31" s="5"/>
      <c r="G31" s="5"/>
      <c r="I31" t="s">
        <v>6</v>
      </c>
      <c r="J31" t="s">
        <v>6</v>
      </c>
    </row>
    <row r="32" spans="1:10" x14ac:dyDescent="0.25">
      <c r="A32" s="7"/>
      <c r="B32" s="7"/>
      <c r="D32" s="5"/>
      <c r="E32" s="5"/>
      <c r="F32" s="5"/>
      <c r="G32" s="5"/>
      <c r="I32" t="s">
        <v>6</v>
      </c>
      <c r="J32" t="s">
        <v>6</v>
      </c>
    </row>
    <row r="33" spans="1:10" x14ac:dyDescent="0.25">
      <c r="A33" s="7"/>
      <c r="B33" s="7"/>
      <c r="D33" s="5"/>
      <c r="E33" s="5"/>
      <c r="F33" s="5"/>
      <c r="G33" s="5"/>
      <c r="I33" t="s">
        <v>6</v>
      </c>
      <c r="J33" t="s">
        <v>6</v>
      </c>
    </row>
    <row r="34" spans="1:10" x14ac:dyDescent="0.25">
      <c r="A34" s="7"/>
      <c r="B34" s="7"/>
      <c r="D34" s="5"/>
      <c r="E34" s="5"/>
      <c r="F34" s="5"/>
      <c r="G34" s="5"/>
      <c r="I34" t="s">
        <v>6</v>
      </c>
      <c r="J34" t="s">
        <v>6</v>
      </c>
    </row>
    <row r="35" spans="1:10" x14ac:dyDescent="0.25">
      <c r="A35" s="7"/>
      <c r="B35" s="7"/>
      <c r="D35" s="5"/>
      <c r="E35" s="5"/>
      <c r="F35" s="5"/>
      <c r="G35" s="5"/>
      <c r="I35" t="s">
        <v>6</v>
      </c>
      <c r="J35" t="s">
        <v>6</v>
      </c>
    </row>
    <row r="36" spans="1:10" x14ac:dyDescent="0.25">
      <c r="A36" s="7"/>
      <c r="B36" s="7"/>
      <c r="D36" s="5"/>
      <c r="E36" s="5"/>
      <c r="F36" s="5"/>
      <c r="G36" s="5"/>
      <c r="I36" t="s">
        <v>6</v>
      </c>
      <c r="J36" t="s">
        <v>6</v>
      </c>
    </row>
    <row r="37" spans="1:10" x14ac:dyDescent="0.25">
      <c r="A37" s="7"/>
      <c r="B37" s="7"/>
      <c r="D37" s="5"/>
      <c r="E37" s="5"/>
      <c r="F37" s="5"/>
      <c r="G37" s="5"/>
      <c r="I37" t="s">
        <v>6</v>
      </c>
      <c r="J37" t="s">
        <v>6</v>
      </c>
    </row>
    <row r="38" spans="1:10" x14ac:dyDescent="0.25">
      <c r="A38" s="7"/>
      <c r="B38" s="7"/>
      <c r="D38" s="5"/>
      <c r="E38" s="5"/>
      <c r="F38" s="5"/>
      <c r="G38" s="5"/>
      <c r="I38" t="s">
        <v>6</v>
      </c>
      <c r="J38" t="s">
        <v>6</v>
      </c>
    </row>
    <row r="39" spans="1:10" x14ac:dyDescent="0.25">
      <c r="A39" s="7"/>
      <c r="B39" s="7"/>
      <c r="D39" s="5"/>
      <c r="E39" s="5"/>
      <c r="F39" s="5"/>
      <c r="G39" s="5"/>
      <c r="I39" t="s">
        <v>6</v>
      </c>
      <c r="J39" t="s">
        <v>6</v>
      </c>
    </row>
    <row r="40" spans="1:10" x14ac:dyDescent="0.25">
      <c r="A40" s="7"/>
      <c r="B40" s="7"/>
      <c r="D40" s="5"/>
      <c r="E40" s="5"/>
      <c r="F40" s="5"/>
      <c r="G40" s="5"/>
      <c r="I40" t="s">
        <v>6</v>
      </c>
      <c r="J40" t="s">
        <v>6</v>
      </c>
    </row>
    <row r="41" spans="1:10" x14ac:dyDescent="0.25">
      <c r="A41" s="7"/>
      <c r="B41" s="7"/>
      <c r="D41" s="5"/>
      <c r="E41" s="5"/>
      <c r="F41" s="5"/>
      <c r="G41" s="5"/>
      <c r="I41" t="s">
        <v>6</v>
      </c>
      <c r="J41" t="s">
        <v>6</v>
      </c>
    </row>
    <row r="42" spans="1:10" x14ac:dyDescent="0.25">
      <c r="A42" s="7"/>
      <c r="B42" s="7"/>
      <c r="D42" s="5"/>
      <c r="E42" s="5"/>
      <c r="F42" s="5"/>
      <c r="G42" s="5"/>
      <c r="I42" t="s">
        <v>6</v>
      </c>
      <c r="J42" t="s">
        <v>6</v>
      </c>
    </row>
    <row r="43" spans="1:10" x14ac:dyDescent="0.25">
      <c r="A43" s="7"/>
      <c r="B43" s="7"/>
      <c r="D43" s="5"/>
      <c r="E43" s="5"/>
      <c r="F43" s="5"/>
      <c r="G43" s="5"/>
      <c r="I43" t="s">
        <v>6</v>
      </c>
      <c r="J43" t="s">
        <v>6</v>
      </c>
    </row>
    <row r="44" spans="1:10" x14ac:dyDescent="0.25">
      <c r="A44" s="7"/>
      <c r="B44" s="7"/>
      <c r="D44" s="5"/>
      <c r="E44" s="5"/>
      <c r="F44" s="5"/>
      <c r="G44" s="5"/>
      <c r="I44" t="s">
        <v>6</v>
      </c>
      <c r="J44" t="s">
        <v>6</v>
      </c>
    </row>
    <row r="45" spans="1:10" x14ac:dyDescent="0.25">
      <c r="A45" s="7"/>
      <c r="B45" s="7"/>
      <c r="D45" s="5"/>
      <c r="E45" s="5"/>
      <c r="F45" s="5"/>
      <c r="G45" s="5"/>
      <c r="I45" t="s">
        <v>6</v>
      </c>
      <c r="J45" t="s">
        <v>6</v>
      </c>
    </row>
    <row r="46" spans="1:10" x14ac:dyDescent="0.25">
      <c r="A46" s="7"/>
      <c r="B46" s="7"/>
      <c r="D46" s="5"/>
      <c r="E46" s="5"/>
      <c r="F46" s="5"/>
      <c r="G46" s="5"/>
      <c r="I46" t="s">
        <v>6</v>
      </c>
      <c r="J46" t="s">
        <v>6</v>
      </c>
    </row>
    <row r="47" spans="1:10" x14ac:dyDescent="0.25">
      <c r="A47" s="7"/>
      <c r="B47" s="7"/>
      <c r="D47" s="5"/>
      <c r="E47" s="5"/>
      <c r="F47" s="5"/>
      <c r="G47" s="5"/>
      <c r="I47" t="s">
        <v>6</v>
      </c>
      <c r="J47" t="s">
        <v>6</v>
      </c>
    </row>
    <row r="48" spans="1:10" x14ac:dyDescent="0.25">
      <c r="A48" s="7"/>
      <c r="B48" s="7"/>
      <c r="D48" s="5"/>
      <c r="E48" s="5"/>
      <c r="F48" s="5"/>
      <c r="G48" s="5"/>
      <c r="I48" t="s">
        <v>6</v>
      </c>
      <c r="J48" t="s">
        <v>6</v>
      </c>
    </row>
    <row r="49" spans="1:10" x14ac:dyDescent="0.25">
      <c r="A49" s="7"/>
      <c r="B49" s="7"/>
      <c r="D49" s="5"/>
      <c r="E49" s="5"/>
      <c r="F49" s="5"/>
      <c r="G49" s="5"/>
      <c r="I49" t="s">
        <v>6</v>
      </c>
      <c r="J49" t="s">
        <v>6</v>
      </c>
    </row>
    <row r="50" spans="1:10" x14ac:dyDescent="0.25">
      <c r="A50" s="7"/>
      <c r="B50" s="7"/>
      <c r="D50" s="5"/>
      <c r="E50" s="5"/>
      <c r="F50" s="5"/>
      <c r="G50" s="5"/>
      <c r="I50" t="s">
        <v>6</v>
      </c>
      <c r="J50" t="s">
        <v>6</v>
      </c>
    </row>
    <row r="51" spans="1:10" x14ac:dyDescent="0.25">
      <c r="A51" s="7"/>
      <c r="B51" s="7"/>
      <c r="D51" s="5"/>
      <c r="E51" s="5"/>
      <c r="F51" s="5"/>
      <c r="G51" s="5"/>
      <c r="I51" t="s">
        <v>6</v>
      </c>
      <c r="J51" t="s">
        <v>6</v>
      </c>
    </row>
    <row r="52" spans="1:10" x14ac:dyDescent="0.25">
      <c r="A52" s="7"/>
      <c r="B52" s="7"/>
      <c r="D52" s="5"/>
      <c r="E52" s="5"/>
      <c r="F52" s="5"/>
      <c r="G52" s="5"/>
      <c r="I52" t="s">
        <v>6</v>
      </c>
      <c r="J52" t="s">
        <v>6</v>
      </c>
    </row>
    <row r="53" spans="1:10" x14ac:dyDescent="0.25">
      <c r="A53" s="7"/>
      <c r="B53" s="7"/>
      <c r="D53" s="5"/>
      <c r="E53" s="5"/>
      <c r="F53" s="5"/>
      <c r="G53" s="5"/>
      <c r="I53" t="s">
        <v>6</v>
      </c>
      <c r="J53" t="s">
        <v>6</v>
      </c>
    </row>
    <row r="54" spans="1:10" x14ac:dyDescent="0.25">
      <c r="A54" s="7"/>
      <c r="B54" s="7"/>
      <c r="D54" s="5"/>
      <c r="E54" s="5"/>
      <c r="F54" s="5"/>
      <c r="G54" s="5"/>
      <c r="I54" t="s">
        <v>6</v>
      </c>
      <c r="J54" t="s">
        <v>6</v>
      </c>
    </row>
    <row r="55" spans="1:10" x14ac:dyDescent="0.25">
      <c r="A55" s="7"/>
      <c r="B55" s="7"/>
      <c r="D55" s="5"/>
      <c r="E55" s="5"/>
      <c r="F55" s="5"/>
      <c r="G55" s="5"/>
      <c r="I55" t="s">
        <v>6</v>
      </c>
      <c r="J55" t="s">
        <v>6</v>
      </c>
    </row>
    <row r="56" spans="1:10" x14ac:dyDescent="0.25">
      <c r="A56" s="7"/>
      <c r="B56" s="7"/>
      <c r="D56" s="5"/>
      <c r="E56" s="5"/>
      <c r="F56" s="5"/>
      <c r="G56" s="5"/>
      <c r="I56" t="s">
        <v>6</v>
      </c>
      <c r="J56" t="s">
        <v>6</v>
      </c>
    </row>
    <row r="57" spans="1:10" x14ac:dyDescent="0.25">
      <c r="A57" s="7"/>
      <c r="B57" s="7"/>
      <c r="D57" s="5"/>
      <c r="E57" s="5"/>
      <c r="F57" s="5"/>
      <c r="G57" s="5"/>
      <c r="I57" t="s">
        <v>6</v>
      </c>
      <c r="J57" t="s">
        <v>6</v>
      </c>
    </row>
    <row r="58" spans="1:10" x14ac:dyDescent="0.25">
      <c r="A58" s="7"/>
      <c r="B58" s="7"/>
      <c r="D58" s="5"/>
      <c r="E58" s="5"/>
      <c r="F58" s="5"/>
      <c r="G58" s="5"/>
      <c r="I58" t="s">
        <v>6</v>
      </c>
      <c r="J58" t="s">
        <v>6</v>
      </c>
    </row>
    <row r="59" spans="1:10" x14ac:dyDescent="0.25">
      <c r="A59" s="7"/>
      <c r="B59" s="7"/>
      <c r="D59" s="5"/>
      <c r="E59" s="5"/>
      <c r="F59" s="5"/>
      <c r="G59" s="5"/>
      <c r="I59" t="s">
        <v>6</v>
      </c>
      <c r="J59" t="s">
        <v>6</v>
      </c>
    </row>
    <row r="60" spans="1:10" x14ac:dyDescent="0.25">
      <c r="A60" s="7"/>
      <c r="B60" s="7"/>
      <c r="D60" s="5"/>
      <c r="E60" s="5"/>
      <c r="F60" s="5"/>
      <c r="G60" s="5"/>
      <c r="I60" t="s">
        <v>6</v>
      </c>
      <c r="J60" t="s">
        <v>6</v>
      </c>
    </row>
    <row r="61" spans="1:10" x14ac:dyDescent="0.25">
      <c r="A61" s="7"/>
      <c r="B61" s="7"/>
      <c r="D61" s="5"/>
      <c r="E61" s="5"/>
      <c r="F61" s="5"/>
      <c r="G61" s="5"/>
      <c r="I61" t="s">
        <v>6</v>
      </c>
      <c r="J61" t="s">
        <v>6</v>
      </c>
    </row>
    <row r="62" spans="1:10" x14ac:dyDescent="0.25">
      <c r="A62" s="7"/>
      <c r="B62" s="7"/>
      <c r="D62" s="5"/>
      <c r="E62" s="5"/>
      <c r="F62" s="5"/>
      <c r="G62" s="5"/>
      <c r="I62" t="s">
        <v>6</v>
      </c>
      <c r="J62" t="s">
        <v>6</v>
      </c>
    </row>
    <row r="63" spans="1:10" x14ac:dyDescent="0.25">
      <c r="A63" s="7"/>
      <c r="B63" s="7"/>
      <c r="D63" s="5"/>
      <c r="E63" s="5"/>
      <c r="F63" s="5"/>
      <c r="G63" s="5"/>
      <c r="I63" t="s">
        <v>6</v>
      </c>
      <c r="J63" t="s">
        <v>6</v>
      </c>
    </row>
    <row r="64" spans="1:10" x14ac:dyDescent="0.25">
      <c r="A64" s="7"/>
      <c r="B64" s="7"/>
      <c r="D64" s="5"/>
      <c r="E64" s="5"/>
      <c r="F64" s="5"/>
      <c r="G64" s="5"/>
      <c r="I64" t="s">
        <v>6</v>
      </c>
      <c r="J64" t="s">
        <v>6</v>
      </c>
    </row>
    <row r="65" spans="1:10" x14ac:dyDescent="0.25">
      <c r="A65" s="7"/>
      <c r="B65" s="7"/>
      <c r="D65" s="5"/>
      <c r="E65" s="5"/>
      <c r="F65" s="5"/>
      <c r="G65" s="5"/>
      <c r="I65" t="s">
        <v>6</v>
      </c>
      <c r="J65" t="s">
        <v>6</v>
      </c>
    </row>
    <row r="66" spans="1:10" x14ac:dyDescent="0.25">
      <c r="A66" s="7"/>
      <c r="B66" s="7"/>
      <c r="D66" s="5"/>
      <c r="E66" s="5"/>
      <c r="F66" s="5"/>
      <c r="G66" s="5"/>
      <c r="I66" t="s">
        <v>6</v>
      </c>
      <c r="J66" t="s">
        <v>6</v>
      </c>
    </row>
    <row r="67" spans="1:10" x14ac:dyDescent="0.25">
      <c r="A67" s="7"/>
      <c r="B67" s="7"/>
      <c r="D67" s="5"/>
      <c r="E67" s="5"/>
      <c r="F67" s="5"/>
      <c r="G67" s="5"/>
      <c r="I67" t="s">
        <v>6</v>
      </c>
      <c r="J67" t="s">
        <v>6</v>
      </c>
    </row>
    <row r="68" spans="1:10" x14ac:dyDescent="0.25">
      <c r="A68" s="7"/>
      <c r="B68" s="7"/>
      <c r="D68" s="5"/>
      <c r="E68" s="5"/>
      <c r="F68" s="5"/>
      <c r="G68" s="5"/>
      <c r="I68" t="s">
        <v>6</v>
      </c>
      <c r="J68" t="s">
        <v>6</v>
      </c>
    </row>
    <row r="69" spans="1:10" x14ac:dyDescent="0.25">
      <c r="A69" s="7"/>
      <c r="B69" s="7"/>
      <c r="D69" s="5"/>
      <c r="E69" s="5"/>
      <c r="F69" s="5"/>
      <c r="G69" s="5"/>
      <c r="I69" t="s">
        <v>6</v>
      </c>
      <c r="J69" t="s">
        <v>6</v>
      </c>
    </row>
    <row r="70" spans="1:10" x14ac:dyDescent="0.25">
      <c r="A70" s="7"/>
      <c r="B70" s="7"/>
      <c r="D70" s="5"/>
      <c r="E70" s="5"/>
      <c r="F70" s="5"/>
      <c r="G70" s="5"/>
      <c r="I70" t="s">
        <v>6</v>
      </c>
      <c r="J70" t="s">
        <v>6</v>
      </c>
    </row>
    <row r="71" spans="1:10" x14ac:dyDescent="0.25">
      <c r="A71" s="7"/>
      <c r="B71" s="7"/>
      <c r="D71" s="5"/>
      <c r="E71" s="5"/>
      <c r="F71" s="5"/>
      <c r="G71" s="5"/>
      <c r="I71" t="s">
        <v>6</v>
      </c>
      <c r="J71" t="s">
        <v>6</v>
      </c>
    </row>
    <row r="72" spans="1:10" x14ac:dyDescent="0.25">
      <c r="A72" s="7"/>
      <c r="B72" s="7"/>
      <c r="D72" s="5"/>
      <c r="E72" s="5"/>
      <c r="F72" s="5"/>
      <c r="G72" s="5"/>
      <c r="I72" t="s">
        <v>6</v>
      </c>
      <c r="J72" t="s">
        <v>6</v>
      </c>
    </row>
    <row r="73" spans="1:10" x14ac:dyDescent="0.25">
      <c r="A73" s="7"/>
      <c r="B73" s="7"/>
      <c r="D73" s="5"/>
      <c r="E73" s="5"/>
      <c r="F73" s="5"/>
      <c r="G73" s="5"/>
      <c r="I73" t="s">
        <v>6</v>
      </c>
      <c r="J73" t="s">
        <v>6</v>
      </c>
    </row>
    <row r="74" spans="1:10" x14ac:dyDescent="0.25">
      <c r="A74" s="7"/>
      <c r="B74" s="7"/>
      <c r="D74" s="5"/>
      <c r="E74" s="5"/>
      <c r="F74" s="5"/>
      <c r="G74" s="5"/>
      <c r="I74" t="s">
        <v>6</v>
      </c>
      <c r="J74" t="s">
        <v>6</v>
      </c>
    </row>
    <row r="75" spans="1:10" x14ac:dyDescent="0.25">
      <c r="A75" s="7"/>
      <c r="B75" s="7"/>
      <c r="D75" s="5"/>
      <c r="E75" s="5"/>
      <c r="F75" s="5"/>
      <c r="G75" s="5"/>
      <c r="I75" t="s">
        <v>6</v>
      </c>
      <c r="J75" t="s">
        <v>6</v>
      </c>
    </row>
    <row r="76" spans="1:10" x14ac:dyDescent="0.25">
      <c r="A76" s="7"/>
      <c r="B76" s="7"/>
      <c r="D76" s="5"/>
      <c r="E76" s="5"/>
      <c r="F76" s="5"/>
      <c r="G76" s="5"/>
      <c r="I76" t="s">
        <v>6</v>
      </c>
      <c r="J76" t="s">
        <v>6</v>
      </c>
    </row>
    <row r="77" spans="1:10" x14ac:dyDescent="0.25">
      <c r="A77" s="7"/>
      <c r="B77" s="7"/>
      <c r="D77" s="5"/>
      <c r="E77" s="5"/>
      <c r="F77" s="5"/>
      <c r="G77" s="5"/>
      <c r="I77" t="s">
        <v>6</v>
      </c>
      <c r="J77" t="s">
        <v>6</v>
      </c>
    </row>
    <row r="78" spans="1:10" x14ac:dyDescent="0.25">
      <c r="A78" s="7"/>
      <c r="B78" s="7"/>
      <c r="D78" s="5"/>
      <c r="E78" s="5"/>
      <c r="F78" s="5"/>
      <c r="G78" s="5"/>
      <c r="I78" t="s">
        <v>6</v>
      </c>
      <c r="J78" t="s">
        <v>6</v>
      </c>
    </row>
    <row r="79" spans="1:10" x14ac:dyDescent="0.25">
      <c r="A79" s="7"/>
      <c r="B79" s="7"/>
      <c r="D79" s="5"/>
      <c r="E79" s="5"/>
      <c r="F79" s="5"/>
      <c r="G79" s="5"/>
      <c r="I79" t="s">
        <v>6</v>
      </c>
      <c r="J79" t="s">
        <v>6</v>
      </c>
    </row>
    <row r="80" spans="1:10" x14ac:dyDescent="0.25">
      <c r="A80" s="7"/>
      <c r="B80" s="7"/>
      <c r="D80" s="5"/>
      <c r="E80" s="5"/>
      <c r="F80" s="5"/>
      <c r="G80" s="5"/>
      <c r="I80" t="s">
        <v>6</v>
      </c>
      <c r="J80" t="s">
        <v>6</v>
      </c>
    </row>
    <row r="81" spans="1:10" x14ac:dyDescent="0.25">
      <c r="A81" s="7"/>
      <c r="B81" s="7"/>
      <c r="D81" s="5"/>
      <c r="E81" s="5"/>
      <c r="F81" s="5"/>
      <c r="G81" s="5"/>
      <c r="I81" t="s">
        <v>6</v>
      </c>
      <c r="J81" t="s">
        <v>6</v>
      </c>
    </row>
    <row r="82" spans="1:10" x14ac:dyDescent="0.25">
      <c r="A82" s="7"/>
      <c r="B82" s="7"/>
      <c r="D82" s="5"/>
      <c r="E82" s="5"/>
      <c r="F82" s="5"/>
      <c r="G82" s="5"/>
      <c r="I82" t="s">
        <v>6</v>
      </c>
      <c r="J82" t="s">
        <v>6</v>
      </c>
    </row>
    <row r="83" spans="1:10" x14ac:dyDescent="0.25">
      <c r="A83" s="7"/>
      <c r="B83" s="7"/>
      <c r="D83" s="5"/>
      <c r="E83" s="5"/>
      <c r="F83" s="5"/>
      <c r="G83" s="5"/>
      <c r="I83" t="s">
        <v>6</v>
      </c>
      <c r="J83" t="s">
        <v>6</v>
      </c>
    </row>
    <row r="84" spans="1:10" x14ac:dyDescent="0.25">
      <c r="A84" s="7"/>
      <c r="B84" s="7"/>
      <c r="D84" s="5"/>
      <c r="E84" s="5"/>
      <c r="F84" s="5"/>
      <c r="G84" s="5"/>
      <c r="I84" t="s">
        <v>6</v>
      </c>
      <c r="J84" t="s">
        <v>6</v>
      </c>
    </row>
    <row r="85" spans="1:10" x14ac:dyDescent="0.25">
      <c r="A85" s="7"/>
      <c r="B85" s="7"/>
      <c r="D85" s="5"/>
      <c r="E85" s="5"/>
      <c r="F85" s="5"/>
      <c r="G85" s="5"/>
      <c r="I85" t="s">
        <v>6</v>
      </c>
      <c r="J85" t="s">
        <v>6</v>
      </c>
    </row>
    <row r="86" spans="1:10" x14ac:dyDescent="0.25">
      <c r="A86" s="7"/>
      <c r="B86" s="7"/>
      <c r="D86" s="5"/>
      <c r="E86" s="5"/>
      <c r="F86" s="5"/>
      <c r="G86" s="5"/>
      <c r="I86" t="s">
        <v>6</v>
      </c>
      <c r="J86" t="s">
        <v>6</v>
      </c>
    </row>
    <row r="87" spans="1:10" x14ac:dyDescent="0.25">
      <c r="A87" s="7"/>
      <c r="B87" s="7"/>
      <c r="D87" s="5"/>
      <c r="E87" s="5"/>
      <c r="F87" s="5"/>
      <c r="G87" s="5"/>
      <c r="I87" t="s">
        <v>6</v>
      </c>
      <c r="J87" t="s">
        <v>6</v>
      </c>
    </row>
    <row r="88" spans="1:10" x14ac:dyDescent="0.25">
      <c r="A88" s="7"/>
      <c r="B88" s="7"/>
      <c r="D88" s="5"/>
      <c r="E88" s="5"/>
      <c r="F88" s="5"/>
      <c r="G88" s="5"/>
      <c r="I88" t="s">
        <v>6</v>
      </c>
      <c r="J88" t="s">
        <v>6</v>
      </c>
    </row>
    <row r="89" spans="1:10" x14ac:dyDescent="0.25">
      <c r="A89" s="7"/>
      <c r="B89" s="7"/>
      <c r="D89" s="5"/>
      <c r="E89" s="5"/>
      <c r="F89" s="5"/>
      <c r="G89" s="5"/>
      <c r="I89" t="s">
        <v>6</v>
      </c>
      <c r="J89" t="s">
        <v>6</v>
      </c>
    </row>
    <row r="90" spans="1:10" x14ac:dyDescent="0.25">
      <c r="A90" s="7"/>
      <c r="B90" s="7"/>
      <c r="D90" s="5"/>
      <c r="E90" s="5"/>
      <c r="F90" s="5"/>
      <c r="G90" s="5"/>
      <c r="I90" t="s">
        <v>6</v>
      </c>
      <c r="J90" t="s">
        <v>6</v>
      </c>
    </row>
    <row r="91" spans="1:10" x14ac:dyDescent="0.25">
      <c r="A91" s="7"/>
      <c r="B91" s="7"/>
      <c r="D91" s="5"/>
      <c r="E91" s="5"/>
      <c r="F91" s="5"/>
      <c r="G91" s="5"/>
      <c r="I91" t="s">
        <v>6</v>
      </c>
      <c r="J91" t="s">
        <v>6</v>
      </c>
    </row>
    <row r="92" spans="1:10" x14ac:dyDescent="0.25">
      <c r="A92" s="7"/>
      <c r="B92" s="7"/>
      <c r="D92" s="5"/>
      <c r="E92" s="5"/>
      <c r="F92" s="5"/>
      <c r="G92" s="5"/>
      <c r="I92" t="s">
        <v>6</v>
      </c>
      <c r="J92" t="s">
        <v>6</v>
      </c>
    </row>
    <row r="93" spans="1:10" x14ac:dyDescent="0.25">
      <c r="A93" s="7"/>
      <c r="B93" s="7"/>
      <c r="D93" s="5"/>
      <c r="E93" s="5"/>
      <c r="F93" s="5"/>
      <c r="G93" s="5"/>
      <c r="I93" t="s">
        <v>6</v>
      </c>
      <c r="J93" t="s">
        <v>6</v>
      </c>
    </row>
    <row r="94" spans="1:10" x14ac:dyDescent="0.25">
      <c r="A94" s="7"/>
      <c r="B94" s="7"/>
      <c r="D94" s="5"/>
      <c r="E94" s="5"/>
      <c r="F94" s="5"/>
      <c r="G94" s="5"/>
      <c r="I94" t="s">
        <v>6</v>
      </c>
      <c r="J94" t="s">
        <v>6</v>
      </c>
    </row>
    <row r="95" spans="1:10" x14ac:dyDescent="0.25">
      <c r="A95" s="7"/>
      <c r="B95" s="7"/>
      <c r="D95" s="5"/>
      <c r="E95" s="5"/>
      <c r="F95" s="5"/>
      <c r="G95" s="5"/>
      <c r="I95" t="s">
        <v>6</v>
      </c>
      <c r="J95" t="s">
        <v>6</v>
      </c>
    </row>
    <row r="96" spans="1:10" x14ac:dyDescent="0.25">
      <c r="A96" s="7"/>
      <c r="B96" s="7"/>
      <c r="D96" s="5"/>
      <c r="E96" s="5"/>
      <c r="F96" s="5"/>
      <c r="G96" s="5"/>
      <c r="I96" t="s">
        <v>6</v>
      </c>
      <c r="J96" t="s">
        <v>6</v>
      </c>
    </row>
    <row r="97" spans="1:10" x14ac:dyDescent="0.25">
      <c r="A97" s="7"/>
      <c r="B97" s="7"/>
      <c r="D97" s="5"/>
      <c r="E97" s="5"/>
      <c r="F97" s="5"/>
      <c r="G97" s="5"/>
      <c r="I97" t="s">
        <v>6</v>
      </c>
      <c r="J97" t="s">
        <v>6</v>
      </c>
    </row>
    <row r="98" spans="1:10" x14ac:dyDescent="0.25">
      <c r="A98" s="7"/>
      <c r="B98" s="7"/>
      <c r="D98" s="5"/>
      <c r="E98" s="5"/>
      <c r="F98" s="5"/>
      <c r="G98" s="5"/>
      <c r="I98" t="s">
        <v>6</v>
      </c>
      <c r="J98" t="s">
        <v>6</v>
      </c>
    </row>
    <row r="99" spans="1:10" x14ac:dyDescent="0.25">
      <c r="A99" s="7"/>
      <c r="B99" s="7"/>
      <c r="D99" s="5"/>
      <c r="E99" s="5"/>
      <c r="F99" s="5"/>
      <c r="G99" s="5"/>
      <c r="I99" t="s">
        <v>6</v>
      </c>
      <c r="J99" t="s">
        <v>6</v>
      </c>
    </row>
    <row r="100" spans="1:10" x14ac:dyDescent="0.25">
      <c r="A100" s="7"/>
      <c r="B100" s="7"/>
      <c r="D100" s="5"/>
      <c r="E100" s="5"/>
      <c r="F100" s="5"/>
      <c r="G100" s="5"/>
      <c r="I100" t="s">
        <v>6</v>
      </c>
      <c r="J100" t="s">
        <v>6</v>
      </c>
    </row>
    <row r="101" spans="1:10" x14ac:dyDescent="0.25">
      <c r="A101" s="7"/>
      <c r="B101" s="7"/>
      <c r="D101" s="5"/>
      <c r="E101" s="5"/>
      <c r="F101" s="5"/>
      <c r="G101" s="5"/>
      <c r="I101" t="s">
        <v>6</v>
      </c>
      <c r="J101" t="s">
        <v>6</v>
      </c>
    </row>
    <row r="102" spans="1:10" x14ac:dyDescent="0.25">
      <c r="A102" s="7"/>
      <c r="B102" s="7"/>
      <c r="D102" s="5"/>
      <c r="E102" s="5"/>
      <c r="F102" s="5"/>
      <c r="G102" s="5"/>
      <c r="I102" t="s">
        <v>6</v>
      </c>
      <c r="J102" t="s">
        <v>6</v>
      </c>
    </row>
    <row r="103" spans="1:10" x14ac:dyDescent="0.25">
      <c r="A103" s="7"/>
      <c r="B103" s="7"/>
      <c r="D103" s="5"/>
      <c r="E103" s="5"/>
      <c r="F103" s="5"/>
      <c r="G103" s="5"/>
      <c r="I103" t="s">
        <v>6</v>
      </c>
      <c r="J103" t="s">
        <v>6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3077" r:id="rId3">
          <objectPr defaultSize="0" autoPict="0" r:id="rId4">
            <anchor moveWithCells="1" sizeWithCells="1">
              <from>
                <xdr:col>8</xdr:col>
                <xdr:colOff>19050</xdr:colOff>
                <xdr:row>3</xdr:row>
                <xdr:rowOff>85725</xdr:rowOff>
              </from>
              <to>
                <xdr:col>12</xdr:col>
                <xdr:colOff>476250</xdr:colOff>
                <xdr:row>6</xdr:row>
                <xdr:rowOff>133350</xdr:rowOff>
              </to>
            </anchor>
          </objectPr>
        </oleObject>
      </mc:Choice>
      <mc:Fallback>
        <oleObject progId="Equation.3" shapeId="3077" r:id="rId3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2:E41"/>
  <sheetViews>
    <sheetView workbookViewId="0">
      <selection activeCell="E29" sqref="E29"/>
    </sheetView>
  </sheetViews>
  <sheetFormatPr defaultRowHeight="15" x14ac:dyDescent="0.25"/>
  <cols>
    <col min="1" max="3" width="9.140625" style="37"/>
    <col min="4" max="4" width="11.7109375" style="37" customWidth="1"/>
    <col min="5" max="5" width="16" style="37" customWidth="1"/>
    <col min="6" max="16384" width="9.140625" style="37"/>
  </cols>
  <sheetData>
    <row r="2" spans="1:5" ht="21" x14ac:dyDescent="0.35">
      <c r="A2" s="39" t="s">
        <v>53</v>
      </c>
    </row>
    <row r="3" spans="1:5" ht="15.75" thickBot="1" x14ac:dyDescent="0.3"/>
    <row r="4" spans="1:5" ht="19.5" thickTop="1" thickBot="1" x14ac:dyDescent="0.4">
      <c r="A4" s="40" t="s">
        <v>50</v>
      </c>
      <c r="B4" s="38">
        <v>10</v>
      </c>
    </row>
    <row r="5" spans="1:5" ht="15.75" thickTop="1" x14ac:dyDescent="0.25"/>
    <row r="6" spans="1:5" ht="18.75" thickBot="1" x14ac:dyDescent="0.4">
      <c r="A6" s="41" t="s">
        <v>49</v>
      </c>
      <c r="B6" s="41" t="s">
        <v>15</v>
      </c>
      <c r="D6" s="37" t="s">
        <v>51</v>
      </c>
      <c r="E6" s="37" t="s">
        <v>52</v>
      </c>
    </row>
    <row r="7" spans="1:5" ht="16.5" thickTop="1" thickBot="1" x14ac:dyDescent="0.3">
      <c r="A7" s="38">
        <v>0.12</v>
      </c>
      <c r="B7" s="38">
        <v>9</v>
      </c>
      <c r="D7" s="37">
        <f>($B$4-B7)/A7</f>
        <v>8.3333333333333339</v>
      </c>
      <c r="E7" s="37">
        <f>LN($B$4/B7)/A7</f>
        <v>0.87800429714855299</v>
      </c>
    </row>
    <row r="8" spans="1:5" ht="16.5" thickTop="1" thickBot="1" x14ac:dyDescent="0.3">
      <c r="A8" s="38">
        <v>0.17</v>
      </c>
      <c r="B8" s="38">
        <v>8.6</v>
      </c>
      <c r="D8" s="37">
        <f t="shared" ref="D8:D16" si="0">($B$4-B8)/A8</f>
        <v>8.2352941176470598</v>
      </c>
      <c r="E8" s="37">
        <f t="shared" ref="E8:E16" si="1">LN($B$4/B8)/A8</f>
        <v>0.88719346902696283</v>
      </c>
    </row>
    <row r="9" spans="1:5" ht="16.5" thickTop="1" thickBot="1" x14ac:dyDescent="0.3">
      <c r="A9" s="38">
        <v>0.36</v>
      </c>
      <c r="B9" s="38">
        <v>7.1</v>
      </c>
      <c r="D9" s="37">
        <f t="shared" si="0"/>
        <v>8.0555555555555571</v>
      </c>
      <c r="E9" s="37">
        <f t="shared" si="1"/>
        <v>0.95136196929660011</v>
      </c>
    </row>
    <row r="10" spans="1:5" ht="16.5" thickTop="1" thickBot="1" x14ac:dyDescent="0.3">
      <c r="A10" s="38">
        <v>0.5</v>
      </c>
      <c r="B10" s="38">
        <v>6</v>
      </c>
      <c r="D10" s="37">
        <f t="shared" si="0"/>
        <v>8</v>
      </c>
      <c r="E10" s="37">
        <f t="shared" si="1"/>
        <v>1.0216512475319814</v>
      </c>
    </row>
    <row r="11" spans="1:5" ht="16.5" thickTop="1" thickBot="1" x14ac:dyDescent="0.3">
      <c r="A11" s="38">
        <v>0.56999999999999995</v>
      </c>
      <c r="B11" s="38">
        <v>5.5</v>
      </c>
      <c r="D11" s="37">
        <f t="shared" si="0"/>
        <v>7.8947368421052637</v>
      </c>
      <c r="E11" s="37">
        <f t="shared" si="1"/>
        <v>1.048836843430913</v>
      </c>
    </row>
    <row r="12" spans="1:5" ht="16.5" thickTop="1" thickBot="1" x14ac:dyDescent="0.3">
      <c r="A12" s="38">
        <v>0.65</v>
      </c>
      <c r="B12" s="38">
        <v>4.9000000000000004</v>
      </c>
      <c r="D12" s="37">
        <f t="shared" si="0"/>
        <v>7.8461538461538449</v>
      </c>
      <c r="E12" s="37">
        <f t="shared" si="1"/>
        <v>1.0974613659653305</v>
      </c>
    </row>
    <row r="13" spans="1:5" ht="16.5" thickTop="1" thickBot="1" x14ac:dyDescent="0.3">
      <c r="A13" s="38">
        <v>0.84</v>
      </c>
      <c r="B13" s="38">
        <v>3.6</v>
      </c>
      <c r="D13" s="37">
        <f t="shared" si="0"/>
        <v>7.6190476190476195</v>
      </c>
      <c r="E13" s="37">
        <f t="shared" si="1"/>
        <v>1.2162514851571204</v>
      </c>
    </row>
    <row r="14" spans="1:5" ht="16.5" thickTop="1" thickBot="1" x14ac:dyDescent="0.3">
      <c r="A14" s="38">
        <v>1.2</v>
      </c>
      <c r="B14" s="38">
        <v>1.6</v>
      </c>
      <c r="D14" s="37">
        <f t="shared" si="0"/>
        <v>7.0000000000000009</v>
      </c>
      <c r="E14" s="37">
        <f t="shared" si="1"/>
        <v>1.5271512197902586</v>
      </c>
    </row>
    <row r="15" spans="1:5" ht="16.5" thickTop="1" thickBot="1" x14ac:dyDescent="0.3">
      <c r="A15" s="38">
        <v>1.36</v>
      </c>
      <c r="B15" s="38">
        <v>1</v>
      </c>
      <c r="D15" s="37">
        <f t="shared" si="0"/>
        <v>6.617647058823529</v>
      </c>
      <c r="E15" s="37">
        <f t="shared" si="1"/>
        <v>1.6930772742603277</v>
      </c>
    </row>
    <row r="16" spans="1:5" ht="16.5" thickTop="1" thickBot="1" x14ac:dyDescent="0.3">
      <c r="A16" s="38">
        <v>1.6</v>
      </c>
      <c r="B16" s="38">
        <v>0.4</v>
      </c>
      <c r="D16" s="37">
        <f t="shared" si="0"/>
        <v>5.9999999999999991</v>
      </c>
      <c r="E16" s="37">
        <f t="shared" si="1"/>
        <v>2.0117973905426254</v>
      </c>
    </row>
    <row r="17" spans="1:4" ht="15.75" thickTop="1" x14ac:dyDescent="0.25"/>
    <row r="21" spans="1:4" ht="21" x14ac:dyDescent="0.35">
      <c r="A21" s="39" t="s">
        <v>54</v>
      </c>
    </row>
    <row r="22" spans="1:4" ht="15.75" thickBot="1" x14ac:dyDescent="0.3"/>
    <row r="23" spans="1:4" ht="19.5" thickTop="1" thickBot="1" x14ac:dyDescent="0.4">
      <c r="A23" s="40" t="s">
        <v>50</v>
      </c>
      <c r="B23" s="38">
        <v>10</v>
      </c>
    </row>
    <row r="24" spans="1:4" ht="16.5" thickTop="1" thickBot="1" x14ac:dyDescent="0.3"/>
    <row r="25" spans="1:4" ht="21.75" thickTop="1" thickBot="1" x14ac:dyDescent="0.4">
      <c r="A25" s="42" t="s">
        <v>16</v>
      </c>
      <c r="B25" s="38">
        <v>10.046193196144337</v>
      </c>
    </row>
    <row r="26" spans="1:4" ht="21.75" thickTop="1" thickBot="1" x14ac:dyDescent="0.4">
      <c r="A26" s="42" t="s">
        <v>47</v>
      </c>
      <c r="B26" s="38">
        <v>2.0121516934862838</v>
      </c>
    </row>
    <row r="27" spans="1:4" ht="15.75" thickTop="1" x14ac:dyDescent="0.25"/>
    <row r="28" spans="1:4" x14ac:dyDescent="0.25">
      <c r="A28" s="43" t="s">
        <v>2</v>
      </c>
      <c r="B28" s="44">
        <f>SUMXMY2(A31:A40,D31:D40)</f>
        <v>3.5809107741601708E-5</v>
      </c>
    </row>
    <row r="30" spans="1:4" ht="15.75" thickBot="1" x14ac:dyDescent="0.3">
      <c r="A30" s="41" t="s">
        <v>49</v>
      </c>
      <c r="B30" s="41" t="s">
        <v>15</v>
      </c>
      <c r="D30" s="37" t="s">
        <v>55</v>
      </c>
    </row>
    <row r="31" spans="1:4" ht="16.5" thickTop="1" thickBot="1" x14ac:dyDescent="0.3">
      <c r="A31" s="38">
        <v>0.12</v>
      </c>
      <c r="B31" s="38">
        <v>9</v>
      </c>
      <c r="D31" s="37">
        <f>($B$23-B31+$B$26*LN($B$23/B31))/$B$25</f>
        <v>0.12064284613525465</v>
      </c>
    </row>
    <row r="32" spans="1:4" ht="16.5" thickTop="1" thickBot="1" x14ac:dyDescent="0.3">
      <c r="A32" s="38">
        <v>0.17</v>
      </c>
      <c r="B32" s="38">
        <v>8.6</v>
      </c>
      <c r="D32" s="37">
        <f t="shared" ref="D32:D40" si="2">($B$23-B32+$B$26*LN($B$23/B32))/$B$25</f>
        <v>0.16956458030786448</v>
      </c>
    </row>
    <row r="33" spans="1:4" ht="16.5" thickTop="1" thickBot="1" x14ac:dyDescent="0.3">
      <c r="A33" s="38">
        <v>0.36</v>
      </c>
      <c r="B33" s="38">
        <v>7.1</v>
      </c>
      <c r="D33" s="37">
        <f t="shared" si="2"/>
        <v>0.3572639292391257</v>
      </c>
    </row>
    <row r="34" spans="1:4" ht="16.5" thickTop="1" thickBot="1" x14ac:dyDescent="0.3">
      <c r="A34" s="38">
        <v>0.5</v>
      </c>
      <c r="B34" s="38">
        <v>6</v>
      </c>
      <c r="D34" s="37">
        <f t="shared" si="2"/>
        <v>0.50047401495987398</v>
      </c>
    </row>
    <row r="35" spans="1:4" ht="16.5" thickTop="1" thickBot="1" x14ac:dyDescent="0.3">
      <c r="A35" s="38">
        <v>0.56999999999999995</v>
      </c>
      <c r="B35" s="38">
        <v>5.5</v>
      </c>
      <c r="D35" s="37">
        <f t="shared" si="2"/>
        <v>0.56767161671626354</v>
      </c>
    </row>
    <row r="36" spans="1:4" ht="16.5" thickTop="1" thickBot="1" x14ac:dyDescent="0.3">
      <c r="A36" s="38">
        <v>0.65</v>
      </c>
      <c r="B36" s="38">
        <v>4.9000000000000004</v>
      </c>
      <c r="D36" s="37">
        <f t="shared" si="2"/>
        <v>0.65053180417126788</v>
      </c>
    </row>
    <row r="37" spans="1:4" ht="16.5" thickTop="1" thickBot="1" x14ac:dyDescent="0.3">
      <c r="A37" s="38">
        <v>0.84</v>
      </c>
      <c r="B37" s="38">
        <v>3.6</v>
      </c>
      <c r="D37" s="37">
        <f t="shared" si="2"/>
        <v>0.84168372265816072</v>
      </c>
    </row>
    <row r="38" spans="1:4" ht="16.5" thickTop="1" thickBot="1" x14ac:dyDescent="0.3">
      <c r="A38" s="38">
        <v>1.2</v>
      </c>
      <c r="B38" s="38">
        <v>1.6</v>
      </c>
      <c r="D38" s="37">
        <f t="shared" si="2"/>
        <v>1.203185292153431</v>
      </c>
    </row>
    <row r="39" spans="1:4" ht="16.5" thickTop="1" thickBot="1" x14ac:dyDescent="0.3">
      <c r="A39" s="38">
        <v>1.36</v>
      </c>
      <c r="B39" s="38">
        <v>1</v>
      </c>
      <c r="D39" s="37">
        <f t="shared" si="2"/>
        <v>1.3570464182887261</v>
      </c>
    </row>
    <row r="40" spans="1:4" ht="16.5" thickTop="1" thickBot="1" x14ac:dyDescent="0.3">
      <c r="A40" s="38">
        <v>1.6</v>
      </c>
      <c r="B40" s="38">
        <v>0.4</v>
      </c>
      <c r="D40" s="37">
        <f t="shared" si="2"/>
        <v>1.6002943730268699</v>
      </c>
    </row>
    <row r="41" spans="1:4" ht="15.75" thickTop="1" x14ac:dyDescent="0.25"/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uvod</vt:lpstr>
      <vt:lpstr>data</vt:lpstr>
      <vt:lpstr>lin_reg_MM</vt:lpstr>
      <vt:lpstr>primy_lin</vt:lpstr>
      <vt:lpstr>nelin_reg_MM</vt:lpstr>
      <vt:lpstr>integ_MM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IK</cp:lastModifiedBy>
  <dcterms:created xsi:type="dcterms:W3CDTF">2016-10-31T09:20:51Z</dcterms:created>
  <dcterms:modified xsi:type="dcterms:W3CDTF">2016-10-31T10:59:54Z</dcterms:modified>
</cp:coreProperties>
</file>