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ochik\Documents\VYUKA\PPB\2020\"/>
    </mc:Choice>
  </mc:AlternateContent>
  <xr:revisionPtr revIDLastSave="0" documentId="8_{BD911EB6-3D39-453F-A934-23CAB81731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_REL" sheetId="1" r:id="rId1"/>
    <sheet name="Data_ABS" sheetId="3" r:id="rId2"/>
    <sheet name="Kalibracni krivk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3" l="1"/>
  <c r="G3" i="3"/>
  <c r="I3" i="3" s="1"/>
  <c r="K3" i="3" s="1"/>
  <c r="G6" i="3"/>
  <c r="K6" i="1"/>
  <c r="K3" i="1"/>
  <c r="K6" i="3" l="1"/>
  <c r="C11" i="3"/>
  <c r="C12" i="3"/>
  <c r="C13" i="3"/>
  <c r="C14" i="3"/>
  <c r="C15" i="3"/>
  <c r="C10" i="3"/>
  <c r="E10" i="3" s="1"/>
  <c r="C4" i="3"/>
  <c r="C5" i="3"/>
  <c r="C6" i="3"/>
  <c r="C7" i="3"/>
  <c r="C8" i="3"/>
  <c r="C3" i="3"/>
  <c r="J3" i="1"/>
  <c r="D13" i="1"/>
  <c r="C13" i="1"/>
  <c r="D10" i="1"/>
  <c r="C10" i="1"/>
  <c r="D6" i="1"/>
  <c r="F6" i="1" s="1"/>
  <c r="C6" i="1"/>
  <c r="E6" i="1" s="1"/>
  <c r="D3" i="1"/>
  <c r="F3" i="1" s="1"/>
  <c r="H3" i="1" s="1"/>
  <c r="C3" i="1"/>
  <c r="E3" i="1" s="1"/>
  <c r="D3" i="3" l="1"/>
  <c r="D10" i="3"/>
  <c r="E3" i="3"/>
  <c r="E13" i="3"/>
  <c r="D6" i="3"/>
  <c r="E6" i="3"/>
  <c r="H6" i="1"/>
  <c r="G6" i="1"/>
  <c r="I6" i="1" s="1"/>
  <c r="J6" i="1" s="1"/>
  <c r="D13" i="3"/>
  <c r="F6" i="3" s="1"/>
  <c r="F3" i="3" l="1"/>
  <c r="H6" i="3" s="1"/>
  <c r="J6" i="3" l="1"/>
</calcChain>
</file>

<file path=xl/sharedStrings.xml><?xml version="1.0" encoding="utf-8"?>
<sst xmlns="http://schemas.openxmlformats.org/spreadsheetml/2006/main" count="75" uniqueCount="18">
  <si>
    <t>Name</t>
  </si>
  <si>
    <t>Cp</t>
  </si>
  <si>
    <t>EF1a_2</t>
  </si>
  <si>
    <t>Průměr</t>
  </si>
  <si>
    <t>SD</t>
  </si>
  <si>
    <t>dCt</t>
  </si>
  <si>
    <t>ddCt</t>
  </si>
  <si>
    <t>R</t>
  </si>
  <si>
    <t>log2R</t>
  </si>
  <si>
    <t>log c</t>
  </si>
  <si>
    <t>EF1a</t>
  </si>
  <si>
    <t>Kopie</t>
  </si>
  <si>
    <t>Poměr G/HG</t>
  </si>
  <si>
    <t>EF1a_ CTRL</t>
  </si>
  <si>
    <t>EF1a_CTRL</t>
  </si>
  <si>
    <t>PR1</t>
  </si>
  <si>
    <t>PR1_CTRL</t>
  </si>
  <si>
    <t>PR1_2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</si>
</sst>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1" fontId="0" fillId="0" borderId="0" xfId="0" applyNumberFormat="1" applyAlignment="1">
      <alignment horizontal="center"/>
    </xf>
    <xf numFmtId="2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Skupina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(Data_REL!$K$3,Data_REL!$K$6)</c:f>
                <c:numCache>
                  <c:formatCode>General</c:formatCode>
                  <c:ptCount val="2"/>
                  <c:pt idx="0">
                    <c:v>0.40202266381663426</c:v>
                  </c:pt>
                  <c:pt idx="1">
                    <c:v>0.41252609345079994</c:v>
                  </c:pt>
                </c:numCache>
              </c:numRef>
            </c:plus>
            <c:minus>
              <c:numRef>
                <c:f>(Data_REL!$K$3,Data_REL!$K$6)</c:f>
                <c:numCache>
                  <c:formatCode>General</c:formatCode>
                  <c:ptCount val="2"/>
                  <c:pt idx="0">
                    <c:v>0.40202266381663426</c:v>
                  </c:pt>
                  <c:pt idx="1">
                    <c:v>0.41252609345079994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(Data_REL!$A$3,Data_REL!$A$6)</c:f>
              <c:strCache>
                <c:ptCount val="2"/>
                <c:pt idx="0">
                  <c:v>PR1_CTRL</c:v>
                </c:pt>
                <c:pt idx="1">
                  <c:v>PR1_2</c:v>
                </c:pt>
              </c:strCache>
            </c:strRef>
          </c:cat>
          <c:val>
            <c:numRef>
              <c:f>(Data_REL!$J$3,Data_REL!$J$6)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6-4A5C-BEB8-677A4144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828575"/>
        <c:axId val="1183829823"/>
      </c:barChart>
      <c:catAx>
        <c:axId val="118382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829823"/>
        <c:crosses val="autoZero"/>
        <c:auto val="1"/>
        <c:lblAlgn val="ctr"/>
        <c:lblOffset val="100"/>
        <c:noMultiLvlLbl val="0"/>
      </c:catAx>
      <c:valAx>
        <c:axId val="118382982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log2R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828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</a:t>
            </a:r>
            <a:r>
              <a:rPr lang="cs-CZ"/>
              <a:t>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23928258967629"/>
                  <c:y val="1.48292462375458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('Kalibracni krivky'!$A$3,'Kalibracni krivky'!$A$6,'Kalibracni krivky'!$A$9,'Kalibracni krivky'!$A$12)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xVal>
          <c:yVal>
            <c:numRef>
              <c:f>('Kalibracni krivky'!$D$3,'Kalibracni krivky'!$D$6,'Kalibracni krivky'!$D$9,'Kalibracni krivky'!$D$12)</c:f>
              <c:numCache>
                <c:formatCode>0.00</c:formatCode>
                <c:ptCount val="4"/>
                <c:pt idx="0">
                  <c:v>17.353333333333332</c:v>
                </c:pt>
                <c:pt idx="1">
                  <c:v>20.930000000000003</c:v>
                </c:pt>
                <c:pt idx="2">
                  <c:v>24.320000000000004</c:v>
                </c:pt>
                <c:pt idx="3">
                  <c:v>27.909999999999997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B-47A4-A59C-D7F946346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875192"/>
        <c:axId val="391995520"/>
      </c:scatterChart>
      <c:valAx>
        <c:axId val="39187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95520"/>
        <c:crosses val="autoZero"/>
        <c:crossBetween val="midCat"/>
      </c:valAx>
      <c:valAx>
        <c:axId val="3919955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875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EF1a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059823655756222"/>
                  <c:y val="6.363532621663399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('Kalibracni krivky'!$A$3,'Kalibracni krivky'!$A$6,'Kalibracni krivky'!$A$9,'Kalibracni krivky'!$A$12)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xVal>
          <c:yVal>
            <c:numRef>
              <c:f>('Kalibracni krivky'!$D$16,'Kalibracni krivky'!$D$19,'Kalibracni krivky'!$D$22,'Kalibracni krivky'!$D$25)</c:f>
              <c:numCache>
                <c:formatCode>0.00</c:formatCode>
                <c:ptCount val="4"/>
                <c:pt idx="0">
                  <c:v>18.533333333333331</c:v>
                </c:pt>
                <c:pt idx="1">
                  <c:v>23.5</c:v>
                </c:pt>
                <c:pt idx="2">
                  <c:v>26.133333333333336</c:v>
                </c:pt>
                <c:pt idx="3">
                  <c:v>29.666666666666668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5A-40BA-B0B2-65FB8A061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875192"/>
        <c:axId val="391995520"/>
      </c:scatterChart>
      <c:valAx>
        <c:axId val="39187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95520"/>
        <c:crosses val="autoZero"/>
        <c:crossBetween val="midCat"/>
      </c:valAx>
      <c:valAx>
        <c:axId val="3919955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875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9</xdr:row>
      <xdr:rowOff>133350</xdr:rowOff>
    </xdr:from>
    <xdr:to>
      <xdr:col>11</xdr:col>
      <xdr:colOff>342900</xdr:colOff>
      <xdr:row>26</xdr:row>
      <xdr:rowOff>90487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C71CA0C-AC0D-407D-A980-918F2FC79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42862</xdr:rowOff>
    </xdr:from>
    <xdr:to>
      <xdr:col>10</xdr:col>
      <xdr:colOff>476250</xdr:colOff>
      <xdr:row>14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561974</xdr:colOff>
      <xdr:row>15</xdr:row>
      <xdr:rowOff>114300</xdr:rowOff>
    </xdr:from>
    <xdr:to>
      <xdr:col>10</xdr:col>
      <xdr:colOff>485775</xdr:colOff>
      <xdr:row>28</xdr:row>
      <xdr:rowOff>47625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pane ySplit="1" topLeftCell="A2" activePane="bottomLeft" state="frozen"/>
      <selection pane="bottomLeft" activeCell="O15" sqref="O15"/>
    </sheetView>
  </sheetViews>
  <sheetFormatPr defaultRowHeight="15" x14ac:dyDescent="0.25"/>
  <cols>
    <col min="1" max="2" width="9.140625" style="2"/>
    <col min="6" max="6" width="9.7109375" customWidth="1"/>
    <col min="9" max="9" width="11.85546875" customWidth="1"/>
    <col min="10" max="10" width="9.140625" style="7"/>
    <col min="11" max="11" width="12.140625" style="7" customWidth="1"/>
  </cols>
  <sheetData>
    <row r="1" spans="1:12" s="1" customFormat="1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4</v>
      </c>
      <c r="G1" s="1" t="s">
        <v>6</v>
      </c>
      <c r="H1" s="1" t="s">
        <v>4</v>
      </c>
      <c r="I1" s="1" t="s">
        <v>7</v>
      </c>
      <c r="J1" s="3" t="s">
        <v>8</v>
      </c>
      <c r="K1" s="3" t="s">
        <v>4</v>
      </c>
    </row>
    <row r="3" spans="1:12" x14ac:dyDescent="0.25">
      <c r="A3" s="2" t="s">
        <v>16</v>
      </c>
      <c r="B3" s="2">
        <v>30.48</v>
      </c>
      <c r="C3" s="6">
        <f>AVERAGE(B3:B5)</f>
        <v>30.820000000000004</v>
      </c>
      <c r="D3" s="6">
        <f>STDEVP(B3:B5)</f>
        <v>0.2861235164516655</v>
      </c>
      <c r="E3" s="5">
        <f>C3-C10</f>
        <v>4.796666666666674</v>
      </c>
      <c r="F3" s="5">
        <f>(D3^2+D10^2)^0.5</f>
        <v>0.40202266381663426</v>
      </c>
      <c r="H3" s="5">
        <f>F3</f>
        <v>0.40202266381663426</v>
      </c>
      <c r="I3">
        <v>1</v>
      </c>
      <c r="J3" s="7">
        <f>LOG(I3,2)</f>
        <v>0</v>
      </c>
      <c r="K3" s="10">
        <f>H3</f>
        <v>0.40202266381663426</v>
      </c>
    </row>
    <row r="4" spans="1:12" x14ac:dyDescent="0.25">
      <c r="A4" s="2" t="s">
        <v>16</v>
      </c>
      <c r="B4" s="2">
        <v>30.8</v>
      </c>
    </row>
    <row r="5" spans="1:12" x14ac:dyDescent="0.25">
      <c r="A5" s="2" t="s">
        <v>16</v>
      </c>
      <c r="B5" s="2">
        <v>31.18</v>
      </c>
      <c r="C5" s="6"/>
      <c r="D5" s="6"/>
    </row>
    <row r="6" spans="1:12" x14ac:dyDescent="0.25">
      <c r="A6" s="2" t="s">
        <v>17</v>
      </c>
      <c r="B6" s="2">
        <v>27.98</v>
      </c>
      <c r="C6" s="6">
        <f>AVERAGE(B6:B8)</f>
        <v>27.946666666666669</v>
      </c>
      <c r="D6" s="6">
        <f>STDEVP(B6:B8)</f>
        <v>7.7172246018601495E-2</v>
      </c>
      <c r="E6" s="5">
        <f>C6-C13</f>
        <v>3.06666666666667</v>
      </c>
      <c r="F6" s="5">
        <f>(D6^2+D13^2)^0.5</f>
        <v>9.2496246170077553E-2</v>
      </c>
      <c r="G6" s="5">
        <f>E6-$E$3</f>
        <v>-1.730000000000004</v>
      </c>
      <c r="H6" s="5">
        <f>(F6^2+$F$3^2)^0.5</f>
        <v>0.41252609345079994</v>
      </c>
      <c r="I6" s="5">
        <f>2^-G6</f>
        <v>3.317278183257776</v>
      </c>
      <c r="J6" s="10">
        <f>LOG(I6,2)</f>
        <v>1.730000000000004</v>
      </c>
      <c r="K6" s="10">
        <f>H6</f>
        <v>0.41252609345079994</v>
      </c>
      <c r="L6" s="5"/>
    </row>
    <row r="7" spans="1:12" x14ac:dyDescent="0.25">
      <c r="A7" s="2" t="s">
        <v>17</v>
      </c>
      <c r="B7" s="2">
        <v>28.02</v>
      </c>
      <c r="J7" s="10"/>
    </row>
    <row r="8" spans="1:12" x14ac:dyDescent="0.25">
      <c r="A8" s="2" t="s">
        <v>17</v>
      </c>
      <c r="B8" s="2">
        <v>27.84</v>
      </c>
      <c r="J8" s="10"/>
    </row>
    <row r="10" spans="1:12" x14ac:dyDescent="0.25">
      <c r="A10" s="2" t="s">
        <v>13</v>
      </c>
      <c r="B10" s="2">
        <v>25.63</v>
      </c>
      <c r="C10" s="6">
        <f>AVERAGE(B10:B12)</f>
        <v>26.02333333333333</v>
      </c>
      <c r="D10" s="6">
        <f>STDEVP(B10:B12)</f>
        <v>0.28241026106633593</v>
      </c>
    </row>
    <row r="11" spans="1:12" x14ac:dyDescent="0.25">
      <c r="A11" s="2" t="s">
        <v>13</v>
      </c>
      <c r="B11" s="2">
        <v>26.28</v>
      </c>
    </row>
    <row r="12" spans="1:12" x14ac:dyDescent="0.25">
      <c r="A12" s="2" t="s">
        <v>13</v>
      </c>
      <c r="B12" s="2">
        <v>26.16</v>
      </c>
      <c r="C12" s="6"/>
      <c r="D12" s="6"/>
    </row>
    <row r="13" spans="1:12" x14ac:dyDescent="0.25">
      <c r="A13" s="2" t="s">
        <v>2</v>
      </c>
      <c r="B13" s="2">
        <v>24.9</v>
      </c>
      <c r="C13" s="6">
        <f>AVERAGE(B13:B15)</f>
        <v>24.88</v>
      </c>
      <c r="D13" s="6">
        <f>STDEVP(B13:B15)</f>
        <v>5.0990195135928153E-2</v>
      </c>
    </row>
    <row r="14" spans="1:12" x14ac:dyDescent="0.25">
      <c r="A14" s="2" t="s">
        <v>2</v>
      </c>
      <c r="B14" s="2">
        <v>24.93</v>
      </c>
    </row>
    <row r="15" spans="1:12" x14ac:dyDescent="0.25">
      <c r="A15" s="2" t="s">
        <v>2</v>
      </c>
      <c r="B15" s="2">
        <v>24.81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pane ySplit="1" topLeftCell="A2" activePane="bottomLeft" state="frozen"/>
      <selection pane="bottomLeft" activeCell="J6" sqref="J6"/>
    </sheetView>
  </sheetViews>
  <sheetFormatPr defaultRowHeight="15" x14ac:dyDescent="0.25"/>
  <cols>
    <col min="1" max="1" width="12.7109375" customWidth="1"/>
    <col min="3" max="3" width="8.7109375" customWidth="1"/>
    <col min="4" max="5" width="13.7109375" customWidth="1"/>
    <col min="6" max="6" width="12.28515625" customWidth="1"/>
    <col min="9" max="9" width="7.28515625" customWidth="1"/>
    <col min="10" max="10" width="9.140625" style="7"/>
    <col min="11" max="11" width="10.7109375" style="7" customWidth="1"/>
  </cols>
  <sheetData>
    <row r="1" spans="1:11" x14ac:dyDescent="0.25">
      <c r="A1" s="3" t="s">
        <v>0</v>
      </c>
      <c r="B1" s="3" t="s">
        <v>1</v>
      </c>
      <c r="C1" s="3" t="s">
        <v>11</v>
      </c>
      <c r="D1" s="3" t="s">
        <v>3</v>
      </c>
      <c r="E1" s="3" t="s">
        <v>4</v>
      </c>
      <c r="F1" s="3" t="s">
        <v>12</v>
      </c>
      <c r="G1" s="3" t="s">
        <v>4</v>
      </c>
      <c r="H1" s="3" t="s">
        <v>7</v>
      </c>
      <c r="I1" s="3" t="s">
        <v>4</v>
      </c>
      <c r="J1" s="3" t="s">
        <v>8</v>
      </c>
      <c r="K1" s="3" t="s">
        <v>4</v>
      </c>
    </row>
    <row r="2" spans="1:11" x14ac:dyDescent="0.25">
      <c r="A2" s="2"/>
      <c r="B2" s="2"/>
    </row>
    <row r="3" spans="1:11" x14ac:dyDescent="0.25">
      <c r="A3" s="2" t="s">
        <v>16</v>
      </c>
      <c r="B3" s="2">
        <v>30.48</v>
      </c>
      <c r="C3" s="4">
        <f>10^((B3-41.911)/-3.506)</f>
        <v>1821.4226147779304</v>
      </c>
      <c r="D3" s="9">
        <f>AVERAGE(C3:C5)</f>
        <v>1482.5821003052579</v>
      </c>
      <c r="E3" s="9">
        <f>STDEVP(C3:C5)</f>
        <v>274.08492262790486</v>
      </c>
      <c r="F3" s="8">
        <f>D3/D10</f>
        <v>1.2528486385522614E-2</v>
      </c>
      <c r="G3" s="8">
        <f>((D3+E3)/(D10-E10))-F3</f>
        <v>5.7726271267466937E-3</v>
      </c>
      <c r="H3" s="5">
        <v>1</v>
      </c>
      <c r="I3" s="5">
        <f>G3</f>
        <v>5.7726271267466937E-3</v>
      </c>
      <c r="J3" s="10">
        <v>0</v>
      </c>
      <c r="K3" s="10">
        <f>LOG(H3+I3,2)-J3</f>
        <v>8.3041950118587105E-3</v>
      </c>
    </row>
    <row r="4" spans="1:11" x14ac:dyDescent="0.25">
      <c r="A4" s="2" t="s">
        <v>16</v>
      </c>
      <c r="B4" s="2">
        <v>30.8</v>
      </c>
      <c r="C4" s="4">
        <f t="shared" ref="C4:C8" si="0">10^((B4-41.911)/-3.506)</f>
        <v>1476.1776292119769</v>
      </c>
      <c r="D4" s="4"/>
      <c r="E4" s="4"/>
      <c r="F4" s="8"/>
    </row>
    <row r="5" spans="1:11" x14ac:dyDescent="0.25">
      <c r="A5" s="2" t="s">
        <v>16</v>
      </c>
      <c r="B5" s="2">
        <v>31.18</v>
      </c>
      <c r="C5" s="4">
        <f t="shared" si="0"/>
        <v>1150.1460569258661</v>
      </c>
      <c r="D5" s="4"/>
      <c r="E5" s="4"/>
      <c r="F5" s="8"/>
    </row>
    <row r="6" spans="1:11" x14ac:dyDescent="0.25">
      <c r="A6" s="2" t="s">
        <v>17</v>
      </c>
      <c r="B6" s="2">
        <v>27.98</v>
      </c>
      <c r="C6" s="4">
        <f t="shared" si="0"/>
        <v>9407.4960468348363</v>
      </c>
      <c r="D6" s="9">
        <f>AVERAGE(C6:C8)</f>
        <v>9628.1871811631972</v>
      </c>
      <c r="E6" s="9">
        <f>STDEVP(C6:C8)</f>
        <v>494.70704923174992</v>
      </c>
      <c r="F6" s="8">
        <f>D6/D13</f>
        <v>3.9828289891644553E-2</v>
      </c>
      <c r="G6" s="8">
        <f>((D6+E6)/(D13-E13))-F6</f>
        <v>3.4690078968403759E-3</v>
      </c>
      <c r="H6" s="5">
        <f>F6/$F$3</f>
        <v>3.1790184916246891</v>
      </c>
      <c r="I6" s="5">
        <f>((F6+G6)/(F3+G3))-H6</f>
        <v>-0.81318989002305164</v>
      </c>
      <c r="J6" s="10">
        <f>LOG(H6,2)</f>
        <v>1.6685814083279331</v>
      </c>
      <c r="K6" s="10">
        <f>LOG(H6+I6,2)-J6</f>
        <v>-0.42623585053204471</v>
      </c>
    </row>
    <row r="7" spans="1:11" x14ac:dyDescent="0.25">
      <c r="A7" s="2" t="s">
        <v>17</v>
      </c>
      <c r="B7" s="2">
        <v>28.02</v>
      </c>
      <c r="C7" s="4">
        <f t="shared" si="0"/>
        <v>9163.5769550171226</v>
      </c>
      <c r="D7" s="4"/>
      <c r="E7" s="4"/>
      <c r="F7" s="8"/>
    </row>
    <row r="8" spans="1:11" x14ac:dyDescent="0.25">
      <c r="A8" s="2" t="s">
        <v>17</v>
      </c>
      <c r="B8" s="2">
        <v>27.84</v>
      </c>
      <c r="C8" s="4">
        <f t="shared" si="0"/>
        <v>10313.488541637631</v>
      </c>
      <c r="D8" s="4"/>
      <c r="E8" s="4"/>
      <c r="F8" s="8"/>
    </row>
    <row r="9" spans="1:11" x14ac:dyDescent="0.25">
      <c r="A9" s="2"/>
      <c r="B9" s="2"/>
      <c r="D9" s="6"/>
      <c r="E9" s="6"/>
    </row>
    <row r="10" spans="1:11" x14ac:dyDescent="0.25">
      <c r="A10" s="2" t="s">
        <v>14</v>
      </c>
      <c r="B10" s="2">
        <v>25.63</v>
      </c>
      <c r="C10" s="4">
        <f>10^((B10-44.277)/-3.6033)</f>
        <v>149616.15581405809</v>
      </c>
      <c r="D10" s="9">
        <f>AVERAGE(C10:C12)</f>
        <v>118336.88880553574</v>
      </c>
      <c r="E10" s="9">
        <f>STDEVP(C10:C12)</f>
        <v>22349.995890223774</v>
      </c>
    </row>
    <row r="11" spans="1:11" x14ac:dyDescent="0.25">
      <c r="A11" s="2" t="s">
        <v>14</v>
      </c>
      <c r="B11" s="2">
        <v>26.28</v>
      </c>
      <c r="C11" s="4">
        <f t="shared" ref="C11:C15" si="1">10^((B11-44.277)/-3.6033)</f>
        <v>98761.640229052646</v>
      </c>
      <c r="D11" s="4"/>
      <c r="E11" s="4"/>
    </row>
    <row r="12" spans="1:11" x14ac:dyDescent="0.25">
      <c r="A12" s="2" t="s">
        <v>14</v>
      </c>
      <c r="B12" s="2">
        <v>26.16</v>
      </c>
      <c r="C12" s="4">
        <f t="shared" si="1"/>
        <v>106632.87037349651</v>
      </c>
      <c r="D12" s="9"/>
      <c r="E12" s="9"/>
    </row>
    <row r="13" spans="1:11" x14ac:dyDescent="0.25">
      <c r="A13" s="2" t="s">
        <v>2</v>
      </c>
      <c r="B13" s="2">
        <v>24.9</v>
      </c>
      <c r="C13" s="4">
        <f t="shared" si="1"/>
        <v>238545.13309804967</v>
      </c>
      <c r="D13" s="9">
        <f>AVERAGE(C13:C15)</f>
        <v>241742.41995720394</v>
      </c>
      <c r="E13" s="9">
        <f>STDEVP(C13:C15)</f>
        <v>7942.7431310171805</v>
      </c>
    </row>
    <row r="14" spans="1:11" x14ac:dyDescent="0.25">
      <c r="A14" s="2" t="s">
        <v>2</v>
      </c>
      <c r="B14" s="2">
        <v>24.93</v>
      </c>
      <c r="C14" s="4">
        <f t="shared" si="1"/>
        <v>234015.62665581828</v>
      </c>
      <c r="D14" s="4"/>
      <c r="E14" s="4"/>
    </row>
    <row r="15" spans="1:11" x14ac:dyDescent="0.25">
      <c r="A15" s="2" t="s">
        <v>2</v>
      </c>
      <c r="B15" s="2">
        <v>24.81</v>
      </c>
      <c r="C15" s="4">
        <f t="shared" si="1"/>
        <v>252666.50011774391</v>
      </c>
      <c r="D15" s="4"/>
      <c r="E15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4" width="9.140625" style="2"/>
  </cols>
  <sheetData>
    <row r="1" spans="1:5" x14ac:dyDescent="0.25">
      <c r="A1" s="1" t="s">
        <v>9</v>
      </c>
      <c r="B1" s="1" t="s">
        <v>0</v>
      </c>
      <c r="C1" s="1" t="s">
        <v>1</v>
      </c>
      <c r="D1" s="1" t="s">
        <v>3</v>
      </c>
      <c r="E1" s="1" t="s">
        <v>4</v>
      </c>
    </row>
    <row r="3" spans="1:5" x14ac:dyDescent="0.25">
      <c r="A3" s="2">
        <v>7</v>
      </c>
      <c r="B3" s="2" t="s">
        <v>15</v>
      </c>
      <c r="C3" s="2">
        <v>17.37</v>
      </c>
      <c r="D3" s="6">
        <v>17.353333333333332</v>
      </c>
      <c r="E3" s="6">
        <v>0.24931015935086853</v>
      </c>
    </row>
    <row r="4" spans="1:5" x14ac:dyDescent="0.25">
      <c r="A4" s="2">
        <v>7</v>
      </c>
      <c r="B4" s="2" t="s">
        <v>15</v>
      </c>
      <c r="C4" s="2">
        <v>17.04</v>
      </c>
      <c r="E4" s="2"/>
    </row>
    <row r="5" spans="1:5" x14ac:dyDescent="0.25">
      <c r="A5" s="2">
        <v>7</v>
      </c>
      <c r="B5" s="2" t="s">
        <v>15</v>
      </c>
      <c r="C5" s="2">
        <v>17.649999999999999</v>
      </c>
    </row>
    <row r="6" spans="1:5" x14ac:dyDescent="0.25">
      <c r="A6" s="2">
        <v>6</v>
      </c>
      <c r="B6" s="2" t="s">
        <v>15</v>
      </c>
      <c r="C6" s="2">
        <v>20.88</v>
      </c>
      <c r="D6" s="6">
        <v>20.930000000000003</v>
      </c>
      <c r="E6" s="6">
        <v>7.7888809636985704E-2</v>
      </c>
    </row>
    <row r="7" spans="1:5" x14ac:dyDescent="0.25">
      <c r="A7" s="2">
        <v>6</v>
      </c>
      <c r="B7" s="2" t="s">
        <v>15</v>
      </c>
      <c r="C7" s="2">
        <v>21.04</v>
      </c>
    </row>
    <row r="8" spans="1:5" x14ac:dyDescent="0.25">
      <c r="A8" s="2">
        <v>6</v>
      </c>
      <c r="B8" s="2" t="s">
        <v>15</v>
      </c>
      <c r="C8" s="2">
        <v>20.87</v>
      </c>
    </row>
    <row r="9" spans="1:5" x14ac:dyDescent="0.25">
      <c r="A9" s="2">
        <v>5</v>
      </c>
      <c r="B9" s="2" t="s">
        <v>15</v>
      </c>
      <c r="C9" s="2">
        <v>24.4</v>
      </c>
      <c r="D9" s="6">
        <v>24.320000000000004</v>
      </c>
      <c r="E9" s="6">
        <v>5.8878405775517728E-2</v>
      </c>
    </row>
    <row r="10" spans="1:5" x14ac:dyDescent="0.25">
      <c r="A10" s="2">
        <v>5</v>
      </c>
      <c r="B10" s="2" t="s">
        <v>15</v>
      </c>
      <c r="C10" s="2">
        <v>24.3</v>
      </c>
    </row>
    <row r="11" spans="1:5" x14ac:dyDescent="0.25">
      <c r="A11" s="2">
        <v>5</v>
      </c>
      <c r="B11" s="2" t="s">
        <v>15</v>
      </c>
      <c r="C11" s="2">
        <v>24.26</v>
      </c>
    </row>
    <row r="12" spans="1:5" x14ac:dyDescent="0.25">
      <c r="A12" s="2">
        <v>4</v>
      </c>
      <c r="B12" s="2" t="s">
        <v>15</v>
      </c>
      <c r="C12" s="2">
        <v>27.87</v>
      </c>
      <c r="D12" s="6">
        <v>27.909999999999997</v>
      </c>
      <c r="E12" s="6">
        <v>3.7416573867739569E-2</v>
      </c>
    </row>
    <row r="13" spans="1:5" x14ac:dyDescent="0.25">
      <c r="A13" s="2">
        <v>4</v>
      </c>
      <c r="B13" s="2" t="s">
        <v>15</v>
      </c>
      <c r="C13" s="2">
        <v>27.96</v>
      </c>
    </row>
    <row r="14" spans="1:5" x14ac:dyDescent="0.25">
      <c r="A14" s="2">
        <v>4</v>
      </c>
      <c r="B14" s="2" t="s">
        <v>15</v>
      </c>
      <c r="C14" s="2">
        <v>27.9</v>
      </c>
    </row>
    <row r="16" spans="1:5" x14ac:dyDescent="0.25">
      <c r="A16" s="2">
        <v>7</v>
      </c>
      <c r="B16" s="2" t="s">
        <v>10</v>
      </c>
      <c r="C16" s="2">
        <v>18.62</v>
      </c>
      <c r="D16" s="6">
        <v>18.533333333333331</v>
      </c>
      <c r="E16" s="6">
        <v>9.5684667296049505E-2</v>
      </c>
    </row>
    <row r="17" spans="1:5" x14ac:dyDescent="0.25">
      <c r="A17" s="2">
        <v>7</v>
      </c>
      <c r="B17" s="2" t="s">
        <v>10</v>
      </c>
      <c r="C17" s="2">
        <v>18.399999999999999</v>
      </c>
    </row>
    <row r="18" spans="1:5" x14ac:dyDescent="0.25">
      <c r="A18" s="2">
        <v>7</v>
      </c>
      <c r="B18" s="2" t="s">
        <v>10</v>
      </c>
      <c r="C18" s="2">
        <v>18.579999999999998</v>
      </c>
      <c r="D18" s="6"/>
      <c r="E18" s="6"/>
    </row>
    <row r="19" spans="1:5" x14ac:dyDescent="0.25">
      <c r="A19" s="2">
        <v>6</v>
      </c>
      <c r="B19" s="2" t="s">
        <v>10</v>
      </c>
      <c r="C19" s="2">
        <v>23.4</v>
      </c>
      <c r="D19" s="6">
        <v>23.5</v>
      </c>
      <c r="E19" s="6">
        <v>9.0921211313239977E-2</v>
      </c>
    </row>
    <row r="20" spans="1:5" x14ac:dyDescent="0.25">
      <c r="A20" s="2">
        <v>6</v>
      </c>
      <c r="B20" s="2" t="s">
        <v>10</v>
      </c>
      <c r="C20" s="2">
        <v>23.48</v>
      </c>
    </row>
    <row r="21" spans="1:5" x14ac:dyDescent="0.25">
      <c r="A21" s="2">
        <v>6</v>
      </c>
      <c r="B21" s="2" t="s">
        <v>10</v>
      </c>
      <c r="C21" s="2">
        <v>23.62</v>
      </c>
    </row>
    <row r="22" spans="1:5" x14ac:dyDescent="0.25">
      <c r="A22" s="2">
        <v>5</v>
      </c>
      <c r="B22" s="2" t="s">
        <v>10</v>
      </c>
      <c r="C22" s="2">
        <v>26.01</v>
      </c>
      <c r="D22" s="6">
        <v>26.133333333333336</v>
      </c>
      <c r="E22" s="6">
        <v>9.4633797110521251E-2</v>
      </c>
    </row>
    <row r="23" spans="1:5" x14ac:dyDescent="0.25">
      <c r="A23" s="2">
        <v>5</v>
      </c>
      <c r="B23" s="2" t="s">
        <v>10</v>
      </c>
      <c r="C23" s="2">
        <v>26.24</v>
      </c>
    </row>
    <row r="24" spans="1:5" x14ac:dyDescent="0.25">
      <c r="A24" s="2">
        <v>5</v>
      </c>
      <c r="B24" s="2" t="s">
        <v>10</v>
      </c>
      <c r="C24" s="2">
        <v>26.15</v>
      </c>
    </row>
    <row r="25" spans="1:5" x14ac:dyDescent="0.25">
      <c r="A25" s="2">
        <v>4</v>
      </c>
      <c r="B25" s="2" t="s">
        <v>10</v>
      </c>
      <c r="C25" s="2">
        <v>29.61</v>
      </c>
      <c r="D25" s="6">
        <v>29.666666666666668</v>
      </c>
      <c r="E25" s="6">
        <v>4.9216076867445065E-2</v>
      </c>
    </row>
    <row r="26" spans="1:5" x14ac:dyDescent="0.25">
      <c r="A26" s="2">
        <v>4</v>
      </c>
      <c r="B26" s="2" t="s">
        <v>10</v>
      </c>
      <c r="C26" s="2">
        <v>29.66</v>
      </c>
    </row>
    <row r="27" spans="1:5" x14ac:dyDescent="0.25">
      <c r="A27" s="2">
        <v>4</v>
      </c>
      <c r="B27" s="2" t="s">
        <v>10</v>
      </c>
      <c r="C27" s="2">
        <v>29.73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Data_REL</vt:lpstr>
      <vt:lpstr>Data_ABS</vt:lpstr>
      <vt:lpstr>Kalibracni krivky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2017-01-12T22:10:07Z</dcterms:created>
  <dcterms:modified xsi:type="dcterms:W3CDTF">2021-01-06T07:12:53Z</dcterms:modified>
</cp:coreProperties>
</file>