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ucnmuni.sharepoint.com/teams/mu-SCI-rcxsinice/Sdilene dokumenty/Biantox Core/cvičení 2022/221123_odevzdane ukoly/řasy/"/>
    </mc:Choice>
  </mc:AlternateContent>
  <xr:revisionPtr revIDLastSave="0" documentId="8_{53515193-B6D2-4FD3-BDF9-5C7C616596B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xperiment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2" i="5" l="1"/>
  <c r="AI41" i="5"/>
  <c r="T39" i="5"/>
  <c r="AS69" i="5"/>
  <c r="AU65" i="5"/>
  <c r="AU64" i="5"/>
  <c r="AU63" i="5"/>
  <c r="AU62" i="5"/>
  <c r="L20" i="5"/>
  <c r="AA14" i="5" s="1"/>
  <c r="AU49" i="5"/>
  <c r="AV49" i="5"/>
  <c r="AW49" i="5"/>
  <c r="AX49" i="5"/>
  <c r="AT49" i="5"/>
  <c r="AU61" i="5" s="1"/>
  <c r="BC65" i="5"/>
  <c r="BC64" i="5"/>
  <c r="AT65" i="5"/>
  <c r="BC63" i="5"/>
  <c r="AT64" i="5"/>
  <c r="BC62" i="5"/>
  <c r="AT63" i="5"/>
  <c r="AT62" i="5"/>
  <c r="BB49" i="5"/>
  <c r="BA49" i="5"/>
  <c r="AZ49" i="5"/>
  <c r="AY49" i="5"/>
  <c r="H56" i="5"/>
  <c r="H44" i="5"/>
  <c r="W39" i="5" s="1"/>
  <c r="H32" i="5"/>
  <c r="W27" i="5" s="1"/>
  <c r="H20" i="5"/>
  <c r="W13" i="5" s="1"/>
  <c r="Y54" i="5"/>
  <c r="R54" i="5"/>
  <c r="AA40" i="5"/>
  <c r="T40" i="5"/>
  <c r="U40" i="5"/>
  <c r="W37" i="5"/>
  <c r="X39" i="5"/>
  <c r="W38" i="5"/>
  <c r="W40" i="5"/>
  <c r="W41" i="5"/>
  <c r="W42" i="5"/>
  <c r="V37" i="5"/>
  <c r="U41" i="5"/>
  <c r="S41" i="5"/>
  <c r="AG29" i="5" s="1"/>
  <c r="S37" i="5"/>
  <c r="R42" i="5"/>
  <c r="Z28" i="5"/>
  <c r="X28" i="5"/>
  <c r="Z26" i="5"/>
  <c r="X29" i="5"/>
  <c r="D32" i="5"/>
  <c r="S29" i="5" s="1"/>
  <c r="AG41" i="5" s="1"/>
  <c r="M44" i="5"/>
  <c r="V40" i="5" s="1"/>
  <c r="L44" i="5"/>
  <c r="AA41" i="5" s="1"/>
  <c r="K44" i="5"/>
  <c r="Z41" i="5" s="1"/>
  <c r="J44" i="5"/>
  <c r="Y39" i="5" s="1"/>
  <c r="I44" i="5"/>
  <c r="X42" i="5" s="1"/>
  <c r="G44" i="5"/>
  <c r="V42" i="5" s="1"/>
  <c r="F44" i="5"/>
  <c r="U38" i="5" s="1"/>
  <c r="E44" i="5"/>
  <c r="D44" i="5"/>
  <c r="S42" i="5" s="1"/>
  <c r="C44" i="5"/>
  <c r="R41" i="5" s="1"/>
  <c r="B44" i="5"/>
  <c r="M56" i="5"/>
  <c r="T52" i="5" s="1"/>
  <c r="L56" i="5"/>
  <c r="AA49" i="5" s="1"/>
  <c r="K56" i="5"/>
  <c r="Z54" i="5" s="1"/>
  <c r="J56" i="5"/>
  <c r="Y53" i="5" s="1"/>
  <c r="I56" i="5"/>
  <c r="X53" i="5" s="1"/>
  <c r="G56" i="5"/>
  <c r="V51" i="5" s="1"/>
  <c r="F56" i="5"/>
  <c r="U51" i="5" s="1"/>
  <c r="E56" i="5"/>
  <c r="D56" i="5"/>
  <c r="S53" i="5" s="1"/>
  <c r="C56" i="5"/>
  <c r="R50" i="5" s="1"/>
  <c r="B56" i="5"/>
  <c r="M32" i="5"/>
  <c r="R28" i="5" s="1"/>
  <c r="L32" i="5"/>
  <c r="AA27" i="5" s="1"/>
  <c r="K32" i="5"/>
  <c r="Z30" i="5" s="1"/>
  <c r="J32" i="5"/>
  <c r="Y25" i="5" s="1"/>
  <c r="I32" i="5"/>
  <c r="X26" i="5" s="1"/>
  <c r="AL38" i="5" s="1"/>
  <c r="G32" i="5"/>
  <c r="V25" i="5" s="1"/>
  <c r="F32" i="5"/>
  <c r="U30" i="5" s="1"/>
  <c r="E32" i="5"/>
  <c r="C32" i="5"/>
  <c r="R30" i="5" s="1"/>
  <c r="B32" i="5"/>
  <c r="M20" i="5"/>
  <c r="I20" i="5"/>
  <c r="X14" i="5" s="1"/>
  <c r="J20" i="5"/>
  <c r="Y17" i="5" s="1"/>
  <c r="K20" i="5"/>
  <c r="Z14" i="5" s="1"/>
  <c r="G20" i="5"/>
  <c r="V15" i="5" s="1"/>
  <c r="F20" i="5"/>
  <c r="U13" i="5" s="1"/>
  <c r="E20" i="5"/>
  <c r="D20" i="5"/>
  <c r="S17" i="5" s="1"/>
  <c r="C20" i="5"/>
  <c r="B20" i="5"/>
  <c r="Z25" i="5" l="1"/>
  <c r="AA28" i="5"/>
  <c r="S39" i="5"/>
  <c r="U42" i="5"/>
  <c r="AI30" i="5" s="1"/>
  <c r="X37" i="5"/>
  <c r="W16" i="5"/>
  <c r="AK28" i="5" s="1"/>
  <c r="AA26" i="5"/>
  <c r="Y28" i="5"/>
  <c r="V39" i="5"/>
  <c r="W30" i="5"/>
  <c r="U49" i="5"/>
  <c r="U56" i="5" s="1"/>
  <c r="AA29" i="5"/>
  <c r="W25" i="5"/>
  <c r="AK37" i="5" s="1"/>
  <c r="T41" i="5"/>
  <c r="V38" i="5"/>
  <c r="V28" i="5"/>
  <c r="AJ64" i="5" s="1"/>
  <c r="W29" i="5"/>
  <c r="T42" i="5"/>
  <c r="U28" i="5"/>
  <c r="AI40" i="5" s="1"/>
  <c r="W26" i="5"/>
  <c r="U37" i="5"/>
  <c r="U44" i="5" s="1"/>
  <c r="Y49" i="5"/>
  <c r="T29" i="5"/>
  <c r="S28" i="5"/>
  <c r="U39" i="5"/>
  <c r="AI51" i="5" s="1"/>
  <c r="Y51" i="5"/>
  <c r="AG17" i="5"/>
  <c r="AG53" i="5"/>
  <c r="AH52" i="5"/>
  <c r="V27" i="5"/>
  <c r="AJ39" i="5" s="1"/>
  <c r="X30" i="5"/>
  <c r="AL66" i="5" s="1"/>
  <c r="AH65" i="5"/>
  <c r="Y42" i="5"/>
  <c r="AA52" i="5"/>
  <c r="W44" i="5"/>
  <c r="AK62" i="5"/>
  <c r="T53" i="5"/>
  <c r="T51" i="5"/>
  <c r="AJ63" i="5"/>
  <c r="AJ27" i="5"/>
  <c r="U54" i="5"/>
  <c r="U50" i="5"/>
  <c r="Z38" i="5"/>
  <c r="AN26" i="5" s="1"/>
  <c r="S51" i="5"/>
  <c r="U53" i="5"/>
  <c r="AM51" i="5"/>
  <c r="Y52" i="5"/>
  <c r="AI64" i="5"/>
  <c r="AA16" i="5"/>
  <c r="AO40" i="5" s="1"/>
  <c r="Z16" i="5"/>
  <c r="AJ15" i="5"/>
  <c r="AJ51" i="5"/>
  <c r="S40" i="5"/>
  <c r="Y40" i="5"/>
  <c r="R40" i="5"/>
  <c r="V29" i="5"/>
  <c r="Y27" i="5"/>
  <c r="AM63" i="5" s="1"/>
  <c r="S38" i="5"/>
  <c r="S45" i="5" s="1"/>
  <c r="V41" i="5"/>
  <c r="V45" i="5" s="1"/>
  <c r="X38" i="5"/>
  <c r="X40" i="5"/>
  <c r="S50" i="5"/>
  <c r="V49" i="5"/>
  <c r="Y50" i="5"/>
  <c r="X54" i="5"/>
  <c r="X50" i="5"/>
  <c r="X49" i="5"/>
  <c r="V30" i="5"/>
  <c r="Y26" i="5"/>
  <c r="AG65" i="5"/>
  <c r="X41" i="5"/>
  <c r="AO64" i="5"/>
  <c r="V50" i="5"/>
  <c r="AI15" i="5"/>
  <c r="AJ61" i="5"/>
  <c r="Z37" i="5"/>
  <c r="Z39" i="5"/>
  <c r="V26" i="5"/>
  <c r="V33" i="5" s="1"/>
  <c r="R37" i="5"/>
  <c r="AA42" i="5"/>
  <c r="AM54" i="5"/>
  <c r="AM17" i="5"/>
  <c r="S25" i="5"/>
  <c r="X25" i="5"/>
  <c r="AL61" i="5" s="1"/>
  <c r="Y29" i="5"/>
  <c r="AM41" i="5" s="1"/>
  <c r="T28" i="5"/>
  <c r="W28" i="5"/>
  <c r="R39" i="5"/>
  <c r="AK66" i="5"/>
  <c r="R16" i="5"/>
  <c r="AF40" i="5" s="1"/>
  <c r="Z40" i="5"/>
  <c r="AN64" i="5" s="1"/>
  <c r="T49" i="5"/>
  <c r="V53" i="5"/>
  <c r="R52" i="5"/>
  <c r="AK63" i="5"/>
  <c r="AL25" i="5"/>
  <c r="AG61" i="5"/>
  <c r="S49" i="5"/>
  <c r="S54" i="5"/>
  <c r="AU38" i="5"/>
  <c r="S30" i="5"/>
  <c r="AG66" i="5" s="1"/>
  <c r="X27" i="5"/>
  <c r="Y30" i="5"/>
  <c r="R38" i="5"/>
  <c r="AF50" i="5" s="1"/>
  <c r="T37" i="5"/>
  <c r="AK65" i="5"/>
  <c r="Y37" i="5"/>
  <c r="S44" i="5"/>
  <c r="V54" i="5"/>
  <c r="U52" i="5"/>
  <c r="W50" i="5"/>
  <c r="W49" i="5"/>
  <c r="AM49" i="5"/>
  <c r="AN40" i="5"/>
  <c r="AF54" i="5"/>
  <c r="R14" i="5"/>
  <c r="AF14" i="5" s="1"/>
  <c r="R13" i="5"/>
  <c r="AI42" i="5"/>
  <c r="R53" i="5"/>
  <c r="R51" i="5"/>
  <c r="T27" i="5"/>
  <c r="AK64" i="5"/>
  <c r="Y38" i="5"/>
  <c r="AK25" i="5"/>
  <c r="R49" i="5"/>
  <c r="T54" i="5"/>
  <c r="X51" i="5"/>
  <c r="AF66" i="5"/>
  <c r="V52" i="5"/>
  <c r="Z52" i="5"/>
  <c r="X52" i="5"/>
  <c r="Y41" i="5"/>
  <c r="AM53" i="5" s="1"/>
  <c r="AL53" i="5"/>
  <c r="S52" i="5"/>
  <c r="AA51" i="5"/>
  <c r="AA50" i="5"/>
  <c r="Z49" i="5"/>
  <c r="AN49" i="5" s="1"/>
  <c r="AA53" i="5"/>
  <c r="AO53" i="5" s="1"/>
  <c r="Z51" i="5"/>
  <c r="AN51" i="5" s="1"/>
  <c r="AA54" i="5"/>
  <c r="AO54" i="5" s="1"/>
  <c r="Z50" i="5"/>
  <c r="Z53" i="5"/>
  <c r="AN53" i="5" s="1"/>
  <c r="AN61" i="5"/>
  <c r="Z42" i="5"/>
  <c r="AN54" i="5" s="1"/>
  <c r="AN62" i="5"/>
  <c r="AA37" i="5"/>
  <c r="AA39" i="5"/>
  <c r="AO51" i="5" s="1"/>
  <c r="AO65" i="5"/>
  <c r="AA38" i="5"/>
  <c r="AO50" i="5" s="1"/>
  <c r="AO38" i="5"/>
  <c r="Z27" i="5"/>
  <c r="AA30" i="5"/>
  <c r="AO66" i="5" s="1"/>
  <c r="Z29" i="5"/>
  <c r="AN65" i="5" s="1"/>
  <c r="AA25" i="5"/>
  <c r="AN14" i="5"/>
  <c r="AN38" i="5"/>
  <c r="Z13" i="5"/>
  <c r="Z18" i="5"/>
  <c r="Z17" i="5"/>
  <c r="Z15" i="5"/>
  <c r="AO14" i="5"/>
  <c r="W53" i="5"/>
  <c r="W54" i="5"/>
  <c r="W52" i="5"/>
  <c r="W51" i="5"/>
  <c r="W45" i="5"/>
  <c r="W46" i="5" s="1"/>
  <c r="S27" i="5"/>
  <c r="AG63" i="5" s="1"/>
  <c r="T30" i="5"/>
  <c r="S26" i="5"/>
  <c r="U25" i="5"/>
  <c r="R25" i="5"/>
  <c r="U27" i="5"/>
  <c r="AI39" i="5" s="1"/>
  <c r="R27" i="5"/>
  <c r="U26" i="5"/>
  <c r="R26" i="5"/>
  <c r="AF38" i="5" s="1"/>
  <c r="T25" i="5"/>
  <c r="U29" i="5"/>
  <c r="R29" i="5"/>
  <c r="S14" i="5"/>
  <c r="V16" i="5"/>
  <c r="AJ40" i="5" s="1"/>
  <c r="Y16" i="5"/>
  <c r="AM40" i="5" s="1"/>
  <c r="U17" i="5"/>
  <c r="AI29" i="5" s="1"/>
  <c r="U15" i="5"/>
  <c r="AI27" i="5" s="1"/>
  <c r="V13" i="5"/>
  <c r="AJ25" i="5" s="1"/>
  <c r="AA15" i="5"/>
  <c r="V14" i="5"/>
  <c r="AJ26" i="5" s="1"/>
  <c r="T16" i="5"/>
  <c r="AH28" i="5" s="1"/>
  <c r="S13" i="5"/>
  <c r="AA18" i="5"/>
  <c r="S15" i="5"/>
  <c r="AG27" i="5" s="1"/>
  <c r="AA17" i="5"/>
  <c r="U18" i="5"/>
  <c r="T13" i="5"/>
  <c r="Y15" i="5"/>
  <c r="AM15" i="5" s="1"/>
  <c r="W18" i="5"/>
  <c r="T18" i="5"/>
  <c r="AH30" i="5" s="1"/>
  <c r="U14" i="5"/>
  <c r="AI26" i="5" s="1"/>
  <c r="AA13" i="5"/>
  <c r="Y14" i="5"/>
  <c r="U16" i="5"/>
  <c r="AI28" i="5" s="1"/>
  <c r="W17" i="5"/>
  <c r="AK29" i="5" s="1"/>
  <c r="T17" i="5"/>
  <c r="AH41" i="5" s="1"/>
  <c r="T15" i="5"/>
  <c r="AH27" i="5" s="1"/>
  <c r="V18" i="5"/>
  <c r="AJ30" i="5" s="1"/>
  <c r="X17" i="5"/>
  <c r="AL41" i="5" s="1"/>
  <c r="S16" i="5"/>
  <c r="Q62" i="5" s="1"/>
  <c r="W15" i="5"/>
  <c r="AK27" i="5" s="1"/>
  <c r="X13" i="5"/>
  <c r="S18" i="5"/>
  <c r="AG30" i="5" s="1"/>
  <c r="V17" i="5"/>
  <c r="X15" i="5"/>
  <c r="AL27" i="5" s="1"/>
  <c r="X16" i="5"/>
  <c r="AL40" i="5" s="1"/>
  <c r="W14" i="5"/>
  <c r="AK26" i="5" s="1"/>
  <c r="X18" i="5"/>
  <c r="AL30" i="5" s="1"/>
  <c r="Y18" i="5"/>
  <c r="AM18" i="5" s="1"/>
  <c r="Y13" i="5"/>
  <c r="AM13" i="5" s="1"/>
  <c r="R18" i="5"/>
  <c r="AF42" i="5" s="1"/>
  <c r="R17" i="5"/>
  <c r="AF29" i="5" s="1"/>
  <c r="R15" i="5"/>
  <c r="AK61" i="5" l="1"/>
  <c r="W32" i="5"/>
  <c r="P45" i="5"/>
  <c r="U45" i="5"/>
  <c r="U46" i="5" s="1"/>
  <c r="W20" i="5"/>
  <c r="AM42" i="5"/>
  <c r="AI13" i="5"/>
  <c r="AJ37" i="5"/>
  <c r="AI25" i="5"/>
  <c r="W33" i="5"/>
  <c r="AN63" i="5"/>
  <c r="AO63" i="5"/>
  <c r="AI66" i="5"/>
  <c r="S20" i="5"/>
  <c r="R63" i="5"/>
  <c r="AM38" i="5"/>
  <c r="AN28" i="5"/>
  <c r="AI49" i="5"/>
  <c r="V44" i="5"/>
  <c r="V46" i="5" s="1"/>
  <c r="AK39" i="5"/>
  <c r="U57" i="5"/>
  <c r="U58" i="5" s="1"/>
  <c r="AI37" i="5"/>
  <c r="U33" i="5"/>
  <c r="U32" i="5"/>
  <c r="T20" i="5"/>
  <c r="AJ42" i="5"/>
  <c r="Y20" i="5"/>
  <c r="X21" i="5"/>
  <c r="X20" i="5"/>
  <c r="V20" i="5"/>
  <c r="AH37" i="5"/>
  <c r="T32" i="5"/>
  <c r="T33" i="5"/>
  <c r="AH42" i="5"/>
  <c r="AJ28" i="5"/>
  <c r="AH18" i="5"/>
  <c r="AH54" i="5"/>
  <c r="P44" i="5"/>
  <c r="P46" i="5" s="1"/>
  <c r="AK14" i="5"/>
  <c r="AK50" i="5"/>
  <c r="AG42" i="5"/>
  <c r="AK30" i="5"/>
  <c r="AG25" i="5"/>
  <c r="X57" i="5"/>
  <c r="AL49" i="5"/>
  <c r="AL13" i="5"/>
  <c r="X56" i="5"/>
  <c r="AJ13" i="5"/>
  <c r="AJ49" i="5"/>
  <c r="V56" i="5"/>
  <c r="V57" i="5"/>
  <c r="AI61" i="5"/>
  <c r="AM64" i="5"/>
  <c r="AM28" i="5"/>
  <c r="AH66" i="5"/>
  <c r="AI53" i="5"/>
  <c r="AI17" i="5"/>
  <c r="Y32" i="5"/>
  <c r="AF37" i="5"/>
  <c r="R33" i="5"/>
  <c r="R32" i="5"/>
  <c r="AF41" i="5"/>
  <c r="AK17" i="5"/>
  <c r="AK53" i="5"/>
  <c r="R21" i="5"/>
  <c r="R20" i="5"/>
  <c r="AL39" i="5"/>
  <c r="AG37" i="5"/>
  <c r="S32" i="5"/>
  <c r="S33" i="5"/>
  <c r="AM14" i="5"/>
  <c r="AM50" i="5"/>
  <c r="AG39" i="5"/>
  <c r="AN50" i="5"/>
  <c r="AG16" i="5"/>
  <c r="AG52" i="5"/>
  <c r="AM65" i="5"/>
  <c r="AM29" i="5"/>
  <c r="R56" i="5"/>
  <c r="AF49" i="5"/>
  <c r="AF13" i="5"/>
  <c r="R57" i="5"/>
  <c r="AF18" i="5"/>
  <c r="AI52" i="5"/>
  <c r="AI16" i="5"/>
  <c r="AJ50" i="5"/>
  <c r="AJ14" i="5"/>
  <c r="AL14" i="5"/>
  <c r="AL50" i="5"/>
  <c r="AG50" i="5"/>
  <c r="AG14" i="5"/>
  <c r="AG26" i="5"/>
  <c r="AG62" i="5"/>
  <c r="AG68" i="5" s="1"/>
  <c r="AG64" i="5"/>
  <c r="AG28" i="5"/>
  <c r="AG15" i="5"/>
  <c r="AG51" i="5"/>
  <c r="AI50" i="5"/>
  <c r="AI14" i="5"/>
  <c r="AH29" i="5"/>
  <c r="AJ66" i="5"/>
  <c r="AM37" i="5"/>
  <c r="AI38" i="5"/>
  <c r="Z32" i="5"/>
  <c r="AA56" i="5"/>
  <c r="AL52" i="5"/>
  <c r="AL16" i="5"/>
  <c r="AJ54" i="5"/>
  <c r="AJ18" i="5"/>
  <c r="AH61" i="5"/>
  <c r="AH25" i="5"/>
  <c r="T44" i="5"/>
  <c r="T45" i="5"/>
  <c r="AF30" i="5"/>
  <c r="AF63" i="5"/>
  <c r="AF27" i="5"/>
  <c r="AF61" i="5"/>
  <c r="AF25" i="5"/>
  <c r="R44" i="5"/>
  <c r="R45" i="5"/>
  <c r="AO28" i="5"/>
  <c r="AL54" i="5"/>
  <c r="AL18" i="5"/>
  <c r="AL64" i="5"/>
  <c r="AL28" i="5"/>
  <c r="AI54" i="5"/>
  <c r="AI18" i="5"/>
  <c r="AM27" i="5"/>
  <c r="AL42" i="5"/>
  <c r="AK41" i="5"/>
  <c r="AF39" i="5"/>
  <c r="W56" i="5"/>
  <c r="AK51" i="5"/>
  <c r="AK15" i="5"/>
  <c r="AA57" i="5"/>
  <c r="AA58" i="5" s="1"/>
  <c r="AL17" i="5"/>
  <c r="AN16" i="5"/>
  <c r="AN52" i="5"/>
  <c r="AK32" i="5"/>
  <c r="AK31" i="5"/>
  <c r="AH39" i="5"/>
  <c r="AF62" i="5"/>
  <c r="AF26" i="5"/>
  <c r="AG54" i="5"/>
  <c r="AG18" i="5"/>
  <c r="R65" i="5"/>
  <c r="AF16" i="5"/>
  <c r="Q65" i="5"/>
  <c r="AF52" i="5"/>
  <c r="P32" i="5"/>
  <c r="AK40" i="5"/>
  <c r="AL62" i="5"/>
  <c r="AL67" i="5" s="1"/>
  <c r="AL26" i="5"/>
  <c r="P33" i="5"/>
  <c r="P34" i="5" s="1"/>
  <c r="AI63" i="5"/>
  <c r="P56" i="5"/>
  <c r="AK52" i="5"/>
  <c r="AK16" i="5"/>
  <c r="AJ52" i="5"/>
  <c r="AJ16" i="5"/>
  <c r="AK67" i="5"/>
  <c r="AK68" i="5"/>
  <c r="AK69" i="5" s="1"/>
  <c r="AF15" i="5"/>
  <c r="AF51" i="5"/>
  <c r="AK38" i="5"/>
  <c r="S57" i="5"/>
  <c r="AG49" i="5"/>
  <c r="AG13" i="5"/>
  <c r="S56" i="5"/>
  <c r="AJ17" i="5"/>
  <c r="AJ53" i="5"/>
  <c r="AH40" i="5"/>
  <c r="Q63" i="5"/>
  <c r="AJ38" i="5"/>
  <c r="AL65" i="5"/>
  <c r="AL29" i="5"/>
  <c r="AL32" i="5" s="1"/>
  <c r="AJ65" i="5"/>
  <c r="AJ29" i="5"/>
  <c r="AJ31" i="5" s="1"/>
  <c r="AL63" i="5"/>
  <c r="U20" i="5"/>
  <c r="AH16" i="5"/>
  <c r="AK54" i="5"/>
  <c r="AK18" i="5"/>
  <c r="AM62" i="5"/>
  <c r="AM26" i="5"/>
  <c r="AF53" i="5"/>
  <c r="AF17" i="5"/>
  <c r="AK42" i="5"/>
  <c r="AG40" i="5"/>
  <c r="AH49" i="5"/>
  <c r="AH13" i="5"/>
  <c r="T57" i="5"/>
  <c r="T56" i="5"/>
  <c r="R62" i="5"/>
  <c r="S62" i="5" s="1"/>
  <c r="AM39" i="5"/>
  <c r="AM52" i="5"/>
  <c r="AM16" i="5"/>
  <c r="AH51" i="5"/>
  <c r="AH15" i="5"/>
  <c r="AO16" i="5"/>
  <c r="AO52" i="5"/>
  <c r="AF65" i="5"/>
  <c r="AM56" i="5"/>
  <c r="AM55" i="5"/>
  <c r="AM25" i="5"/>
  <c r="AM61" i="5"/>
  <c r="Y44" i="5"/>
  <c r="Y45" i="5"/>
  <c r="AL37" i="5"/>
  <c r="X33" i="5"/>
  <c r="X32" i="5"/>
  <c r="X45" i="5"/>
  <c r="Y57" i="5"/>
  <c r="AI32" i="5"/>
  <c r="AI31" i="5"/>
  <c r="AJ41" i="5"/>
  <c r="AH64" i="5"/>
  <c r="AJ62" i="5"/>
  <c r="AH53" i="5"/>
  <c r="AH17" i="5"/>
  <c r="Y56" i="5"/>
  <c r="AI65" i="5"/>
  <c r="AI62" i="5"/>
  <c r="AG38" i="5"/>
  <c r="AL51" i="5"/>
  <c r="AL15" i="5"/>
  <c r="AK49" i="5"/>
  <c r="AK13" i="5"/>
  <c r="X44" i="5"/>
  <c r="AF64" i="5"/>
  <c r="AF28" i="5"/>
  <c r="AK24" i="5" s="1"/>
  <c r="R64" i="5"/>
  <c r="S64" i="5" s="1"/>
  <c r="Q64" i="5"/>
  <c r="AM66" i="5"/>
  <c r="AM30" i="5"/>
  <c r="S46" i="5"/>
  <c r="AH63" i="5"/>
  <c r="Y33" i="5"/>
  <c r="Y34" i="5" s="1"/>
  <c r="V32" i="5"/>
  <c r="V34" i="5" s="1"/>
  <c r="Z57" i="5"/>
  <c r="Z56" i="5"/>
  <c r="AO26" i="5"/>
  <c r="AN66" i="5"/>
  <c r="AN67" i="5" s="1"/>
  <c r="AN56" i="5"/>
  <c r="AN55" i="5"/>
  <c r="Z44" i="5"/>
  <c r="AA45" i="5"/>
  <c r="AA44" i="5"/>
  <c r="AO49" i="5"/>
  <c r="AO62" i="5"/>
  <c r="Z45" i="5"/>
  <c r="AA32" i="5"/>
  <c r="AO61" i="5"/>
  <c r="AA33" i="5"/>
  <c r="Z33" i="5"/>
  <c r="Z34" i="5" s="1"/>
  <c r="AN39" i="5"/>
  <c r="AN27" i="5"/>
  <c r="AN32" i="5" s="1"/>
  <c r="AN15" i="5"/>
  <c r="AN30" i="5"/>
  <c r="AN42" i="5"/>
  <c r="AN18" i="5"/>
  <c r="AN29" i="5"/>
  <c r="AN41" i="5"/>
  <c r="AN17" i="5"/>
  <c r="Z20" i="5"/>
  <c r="AO17" i="5"/>
  <c r="AO41" i="5"/>
  <c r="AO29" i="5"/>
  <c r="AA20" i="5"/>
  <c r="AO37" i="5"/>
  <c r="AO25" i="5"/>
  <c r="AO13" i="5"/>
  <c r="AO18" i="5"/>
  <c r="AO30" i="5"/>
  <c r="AO42" i="5"/>
  <c r="AO15" i="5"/>
  <c r="AO39" i="5"/>
  <c r="AO27" i="5"/>
  <c r="P57" i="5"/>
  <c r="P58" i="5" s="1"/>
  <c r="W57" i="5"/>
  <c r="W58" i="5" s="1"/>
  <c r="U21" i="5"/>
  <c r="U22" i="5" s="1"/>
  <c r="Z21" i="5"/>
  <c r="T21" i="5"/>
  <c r="V21" i="5"/>
  <c r="Y21" i="5"/>
  <c r="Y22" i="5" s="1"/>
  <c r="AA21" i="5"/>
  <c r="S21" i="5"/>
  <c r="S22" i="5" s="1"/>
  <c r="W21" i="5"/>
  <c r="P21" i="5"/>
  <c r="P20" i="5"/>
  <c r="T22" i="5" l="1"/>
  <c r="AK60" i="5"/>
  <c r="T58" i="5"/>
  <c r="AL31" i="5"/>
  <c r="S65" i="5"/>
  <c r="W22" i="5"/>
  <c r="AN57" i="5"/>
  <c r="AJ32" i="5"/>
  <c r="AJ36" i="5"/>
  <c r="AX40" i="5" s="1"/>
  <c r="AJ44" i="5"/>
  <c r="R22" i="5"/>
  <c r="AA22" i="5"/>
  <c r="AJ68" i="5"/>
  <c r="S63" i="5"/>
  <c r="AK44" i="5"/>
  <c r="AI20" i="5"/>
  <c r="T34" i="5"/>
  <c r="W34" i="5"/>
  <c r="V22" i="5"/>
  <c r="AN44" i="5"/>
  <c r="AL68" i="5"/>
  <c r="S34" i="5"/>
  <c r="AY39" i="5"/>
  <c r="AY40" i="5"/>
  <c r="AZ40" i="5"/>
  <c r="BA40" i="5"/>
  <c r="BB40" i="5"/>
  <c r="AT41" i="5"/>
  <c r="AT42" i="5"/>
  <c r="AX39" i="5"/>
  <c r="AN43" i="5"/>
  <c r="AK20" i="5"/>
  <c r="AK21" i="5" s="1"/>
  <c r="AK19" i="5"/>
  <c r="AI33" i="5"/>
  <c r="Y46" i="5"/>
  <c r="AG67" i="5"/>
  <c r="AG69" i="5" s="1"/>
  <c r="AJ43" i="5"/>
  <c r="AJ45" i="5" s="1"/>
  <c r="AK48" i="5"/>
  <c r="R34" i="5"/>
  <c r="AI68" i="5"/>
  <c r="AI69" i="5" s="1"/>
  <c r="AI67" i="5"/>
  <c r="X58" i="5"/>
  <c r="U34" i="5"/>
  <c r="AK56" i="5"/>
  <c r="AK57" i="5" s="1"/>
  <c r="AK55" i="5"/>
  <c r="Y58" i="5"/>
  <c r="AI56" i="5"/>
  <c r="AI57" i="5" s="1"/>
  <c r="AI55" i="5"/>
  <c r="R58" i="5"/>
  <c r="AF44" i="5"/>
  <c r="AF45" i="5" s="1"/>
  <c r="AF43" i="5"/>
  <c r="V58" i="5"/>
  <c r="AG32" i="5"/>
  <c r="AG33" i="5" s="1"/>
  <c r="AG31" i="5"/>
  <c r="X22" i="5"/>
  <c r="AI44" i="5"/>
  <c r="AI43" i="5"/>
  <c r="X46" i="5"/>
  <c r="AM68" i="5"/>
  <c r="AM69" i="5" s="1"/>
  <c r="AM67" i="5"/>
  <c r="AJ48" i="5"/>
  <c r="T46" i="5"/>
  <c r="AF20" i="5"/>
  <c r="AF19" i="5"/>
  <c r="AI19" i="5"/>
  <c r="AI21" i="5" s="1"/>
  <c r="AN31" i="5"/>
  <c r="AN33" i="5" s="1"/>
  <c r="AM32" i="5"/>
  <c r="AM33" i="5" s="1"/>
  <c r="AM31" i="5"/>
  <c r="AL69" i="5"/>
  <c r="R46" i="5"/>
  <c r="AF56" i="5"/>
  <c r="AF55" i="5"/>
  <c r="AJ56" i="5"/>
  <c r="AJ57" i="5" s="1"/>
  <c r="AJ55" i="5"/>
  <c r="AN19" i="5"/>
  <c r="X34" i="5"/>
  <c r="AM57" i="5"/>
  <c r="AJ67" i="5"/>
  <c r="AJ69" i="5" s="1"/>
  <c r="AG20" i="5"/>
  <c r="AG19" i="5"/>
  <c r="BA15" i="5"/>
  <c r="AK12" i="5"/>
  <c r="AK43" i="5"/>
  <c r="AK45" i="5" s="1"/>
  <c r="AH32" i="5"/>
  <c r="AH31" i="5"/>
  <c r="AJ20" i="5"/>
  <c r="AM20" i="5"/>
  <c r="AM19" i="5"/>
  <c r="AJ19" i="5"/>
  <c r="AK36" i="5"/>
  <c r="AL24" i="5"/>
  <c r="AN20" i="5"/>
  <c r="AL44" i="5"/>
  <c r="AL43" i="5"/>
  <c r="AG56" i="5"/>
  <c r="AG55" i="5"/>
  <c r="AF32" i="5"/>
  <c r="AF33" i="5" s="1"/>
  <c r="AF31" i="5"/>
  <c r="AH68" i="5"/>
  <c r="AH67" i="5"/>
  <c r="AM44" i="5"/>
  <c r="AM43" i="5"/>
  <c r="AJ60" i="5"/>
  <c r="AL60" i="5" s="1"/>
  <c r="AJ24" i="5"/>
  <c r="AH20" i="5"/>
  <c r="AH19" i="5"/>
  <c r="S58" i="5"/>
  <c r="AK33" i="5"/>
  <c r="AF68" i="5"/>
  <c r="AF67" i="5"/>
  <c r="AL20" i="5"/>
  <c r="AL19" i="5"/>
  <c r="AH44" i="5"/>
  <c r="AH43" i="5"/>
  <c r="AL33" i="5"/>
  <c r="AH56" i="5"/>
  <c r="AH55" i="5"/>
  <c r="AJ33" i="5"/>
  <c r="AG44" i="5"/>
  <c r="AG43" i="5"/>
  <c r="AL56" i="5"/>
  <c r="AL55" i="5"/>
  <c r="Z58" i="5"/>
  <c r="AA46" i="5"/>
  <c r="Z46" i="5"/>
  <c r="AO56" i="5"/>
  <c r="AO55" i="5"/>
  <c r="AN68" i="5"/>
  <c r="AN69" i="5" s="1"/>
  <c r="AO67" i="5"/>
  <c r="AO68" i="5"/>
  <c r="AA34" i="5"/>
  <c r="Z22" i="5"/>
  <c r="AN45" i="5"/>
  <c r="AO20" i="5"/>
  <c r="AO19" i="5"/>
  <c r="AO32" i="5"/>
  <c r="AO31" i="5"/>
  <c r="AO44" i="5"/>
  <c r="AO43" i="5"/>
  <c r="P22" i="5"/>
  <c r="AH21" i="5" l="1"/>
  <c r="AH33" i="5"/>
  <c r="AL36" i="5"/>
  <c r="BA18" i="5"/>
  <c r="AY38" i="5"/>
  <c r="AU41" i="5"/>
  <c r="AU40" i="5"/>
  <c r="AT40" i="5"/>
  <c r="BB39" i="5"/>
  <c r="BA39" i="5"/>
  <c r="AZ39" i="5"/>
  <c r="AZ38" i="5"/>
  <c r="AV40" i="5"/>
  <c r="AT39" i="5"/>
  <c r="BB38" i="5"/>
  <c r="AG45" i="5"/>
  <c r="AL21" i="5"/>
  <c r="AS38" i="5"/>
  <c r="AW39" i="5"/>
  <c r="AW38" i="5"/>
  <c r="AV38" i="5"/>
  <c r="AT38" i="5"/>
  <c r="BB37" i="5"/>
  <c r="BB43" i="5" s="1"/>
  <c r="BB52" i="5" s="1"/>
  <c r="BA17" i="5"/>
  <c r="AG57" i="5"/>
  <c r="AM21" i="5"/>
  <c r="AG21" i="5"/>
  <c r="AU42" i="5"/>
  <c r="AX38" i="5"/>
  <c r="AW37" i="5"/>
  <c r="AW43" i="5" s="1"/>
  <c r="AV37" i="5"/>
  <c r="AV43" i="5" s="1"/>
  <c r="AU37" i="5"/>
  <c r="AU43" i="5" s="1"/>
  <c r="AT37" i="5"/>
  <c r="AT44" i="5" s="1"/>
  <c r="AU53" i="5" s="1"/>
  <c r="AS39" i="5"/>
  <c r="AV39" i="5"/>
  <c r="BA38" i="5"/>
  <c r="AF69" i="5"/>
  <c r="AJ21" i="5"/>
  <c r="AV41" i="5"/>
  <c r="AV44" i="5" s="1"/>
  <c r="AW53" i="5" s="1"/>
  <c r="AX37" i="5"/>
  <c r="AS37" i="5"/>
  <c r="AS42" i="5"/>
  <c r="AS41" i="5"/>
  <c r="AS40" i="5"/>
  <c r="AV42" i="5"/>
  <c r="BB15" i="5"/>
  <c r="AY37" i="5"/>
  <c r="AY44" i="5" s="1"/>
  <c r="AY53" i="5" s="1"/>
  <c r="AU39" i="5"/>
  <c r="AZ37" i="5"/>
  <c r="BB13" i="5"/>
  <c r="AW40" i="5"/>
  <c r="BA42" i="5"/>
  <c r="AZ42" i="5"/>
  <c r="AY42" i="5"/>
  <c r="AX42" i="5"/>
  <c r="AX43" i="5" s="1"/>
  <c r="AW42" i="5"/>
  <c r="AW41" i="5"/>
  <c r="AO21" i="5"/>
  <c r="BB42" i="5"/>
  <c r="BB41" i="5"/>
  <c r="BA41" i="5"/>
  <c r="AZ41" i="5"/>
  <c r="AY41" i="5"/>
  <c r="AX41" i="5"/>
  <c r="AM45" i="5"/>
  <c r="AL57" i="5"/>
  <c r="AH45" i="5"/>
  <c r="BB18" i="5"/>
  <c r="AW44" i="5"/>
  <c r="AX53" i="5" s="1"/>
  <c r="AU44" i="5"/>
  <c r="AV53" i="5" s="1"/>
  <c r="AL45" i="5"/>
  <c r="AH69" i="5"/>
  <c r="BB44" i="5"/>
  <c r="BB53" i="5" s="1"/>
  <c r="AV26" i="5"/>
  <c r="AT27" i="5"/>
  <c r="BB27" i="5"/>
  <c r="AZ28" i="5"/>
  <c r="AX29" i="5"/>
  <c r="BG61" i="5" s="1" a="1"/>
  <c r="BG61" i="5" s="1"/>
  <c r="AV30" i="5"/>
  <c r="AU25" i="5"/>
  <c r="AW26" i="5"/>
  <c r="AU27" i="5"/>
  <c r="AS28" i="5"/>
  <c r="BA28" i="5"/>
  <c r="AY29" i="5"/>
  <c r="AW30" i="5"/>
  <c r="AV25" i="5"/>
  <c r="AX26" i="5"/>
  <c r="AV27" i="5"/>
  <c r="AT28" i="5"/>
  <c r="BB28" i="5"/>
  <c r="AZ29" i="5"/>
  <c r="AX30" i="5"/>
  <c r="AW25" i="5"/>
  <c r="AY26" i="5"/>
  <c r="AW27" i="5"/>
  <c r="AU28" i="5"/>
  <c r="AS29" i="5"/>
  <c r="BA29" i="5"/>
  <c r="AY30" i="5"/>
  <c r="AX25" i="5"/>
  <c r="AZ26" i="5"/>
  <c r="AX27" i="5"/>
  <c r="AV28" i="5"/>
  <c r="AT29" i="5"/>
  <c r="BB29" i="5"/>
  <c r="AZ30" i="5"/>
  <c r="AY25" i="5"/>
  <c r="AS26" i="5"/>
  <c r="BA26" i="5"/>
  <c r="AY27" i="5"/>
  <c r="AW28" i="5"/>
  <c r="AU29" i="5"/>
  <c r="AS30" i="5"/>
  <c r="BA30" i="5"/>
  <c r="AZ25" i="5"/>
  <c r="AT26" i="5"/>
  <c r="BB26" i="5"/>
  <c r="AZ27" i="5"/>
  <c r="AX28" i="5"/>
  <c r="AV29" i="5"/>
  <c r="AT30" i="5"/>
  <c r="BB30" i="5"/>
  <c r="BB25" i="5"/>
  <c r="AW29" i="5"/>
  <c r="AU30" i="5"/>
  <c r="AT25" i="5"/>
  <c r="AS25" i="5"/>
  <c r="AU26" i="5"/>
  <c r="AS27" i="5"/>
  <c r="BA27" i="5"/>
  <c r="AY28" i="5"/>
  <c r="AL12" i="5"/>
  <c r="AL48" i="5"/>
  <c r="AX44" i="5"/>
  <c r="AS44" i="5"/>
  <c r="AT53" i="5" s="1"/>
  <c r="AS43" i="5"/>
  <c r="AZ13" i="5"/>
  <c r="AZ17" i="5"/>
  <c r="BA16" i="5"/>
  <c r="AZ16" i="5"/>
  <c r="AU14" i="5"/>
  <c r="AX13" i="5"/>
  <c r="BD61" i="5" s="1" a="1"/>
  <c r="BD61" i="5" s="1"/>
  <c r="AS14" i="5"/>
  <c r="AV18" i="5"/>
  <c r="AV13" i="5"/>
  <c r="AX14" i="5"/>
  <c r="AU16" i="5"/>
  <c r="AS17" i="5"/>
  <c r="AS15" i="5"/>
  <c r="AY14" i="5"/>
  <c r="AW15" i="5"/>
  <c r="AZ18" i="5"/>
  <c r="AY13" i="5"/>
  <c r="AX17" i="5"/>
  <c r="AW18" i="5"/>
  <c r="AV16" i="5"/>
  <c r="AT17" i="5"/>
  <c r="BB14" i="5"/>
  <c r="BB19" i="5" s="1"/>
  <c r="BB56" i="5" s="1"/>
  <c r="AY17" i="5"/>
  <c r="AW13" i="5"/>
  <c r="AU17" i="5"/>
  <c r="AS18" i="5"/>
  <c r="AY16" i="5"/>
  <c r="AT18" i="5"/>
  <c r="AX18" i="5"/>
  <c r="AX15" i="5"/>
  <c r="BA14" i="5"/>
  <c r="AX16" i="5"/>
  <c r="AV17" i="5"/>
  <c r="AT15" i="5"/>
  <c r="AZ14" i="5"/>
  <c r="AW16" i="5"/>
  <c r="AZ15" i="5"/>
  <c r="AT13" i="5"/>
  <c r="AV14" i="5"/>
  <c r="AS16" i="5"/>
  <c r="AY15" i="5"/>
  <c r="AU13" i="5"/>
  <c r="AV15" i="5"/>
  <c r="AY18" i="5"/>
  <c r="AW17" i="5"/>
  <c r="AU18" i="5"/>
  <c r="AW14" i="5"/>
  <c r="AU15" i="5"/>
  <c r="BB16" i="5"/>
  <c r="AT14" i="5"/>
  <c r="AS13" i="5"/>
  <c r="AT16" i="5"/>
  <c r="BB17" i="5"/>
  <c r="BB20" i="5"/>
  <c r="BB57" i="5" s="1"/>
  <c r="AF57" i="5"/>
  <c r="AF21" i="5"/>
  <c r="AI45" i="5"/>
  <c r="BA44" i="5"/>
  <c r="BA53" i="5" s="1"/>
  <c r="BA43" i="5"/>
  <c r="BA52" i="5" s="1"/>
  <c r="AZ44" i="5"/>
  <c r="AZ53" i="5" s="1"/>
  <c r="AZ43" i="5"/>
  <c r="AZ52" i="5" s="1"/>
  <c r="AH57" i="5"/>
  <c r="AO57" i="5"/>
  <c r="AO69" i="5"/>
  <c r="AN21" i="5"/>
  <c r="AO45" i="5"/>
  <c r="AO33" i="5"/>
  <c r="BG62" i="5" l="1" a="1"/>
  <c r="BG62" i="5" s="1"/>
  <c r="AY61" i="5" a="1"/>
  <c r="AY61" i="5" s="1"/>
  <c r="AY43" i="5"/>
  <c r="AY52" i="5" s="1"/>
  <c r="AV61" i="5" a="1"/>
  <c r="AV61" i="5" s="1"/>
  <c r="AT43" i="5"/>
  <c r="BD62" i="5" a="1"/>
  <c r="BD62" i="5" s="1"/>
  <c r="BA20" i="5"/>
  <c r="BA57" i="5" s="1"/>
  <c r="BA19" i="5"/>
  <c r="BA56" i="5" s="1"/>
  <c r="AW52" i="5"/>
  <c r="AT20" i="5"/>
  <c r="AU57" i="5" s="1"/>
  <c r="AT19" i="5"/>
  <c r="AU56" i="5" s="1"/>
  <c r="AX19" i="5"/>
  <c r="AX20" i="5"/>
  <c r="AS31" i="5"/>
  <c r="AT54" i="5" s="1"/>
  <c r="AS32" i="5"/>
  <c r="AT55" i="5" s="1"/>
  <c r="AU32" i="5"/>
  <c r="AV55" i="5" s="1"/>
  <c r="AU31" i="5"/>
  <c r="AV54" i="5" s="1"/>
  <c r="AT31" i="5"/>
  <c r="AU54" i="5" s="1"/>
  <c r="AT32" i="5"/>
  <c r="AU55" i="5" s="1"/>
  <c r="AV32" i="5"/>
  <c r="AW55" i="5" s="1"/>
  <c r="AV31" i="5"/>
  <c r="AW54" i="5" s="1"/>
  <c r="BA31" i="5"/>
  <c r="BA54" i="5" s="1"/>
  <c r="BA32" i="5"/>
  <c r="BA55" i="5" s="1"/>
  <c r="AW32" i="5"/>
  <c r="AX55" i="5" s="1"/>
  <c r="AW31" i="5"/>
  <c r="AX54" i="5" s="1"/>
  <c r="AX52" i="5"/>
  <c r="AS20" i="5"/>
  <c r="AT57" i="5" s="1"/>
  <c r="AS19" i="5"/>
  <c r="AT56" i="5" s="1"/>
  <c r="AX32" i="5"/>
  <c r="AX31" i="5"/>
  <c r="AU52" i="5"/>
  <c r="AU20" i="5"/>
  <c r="AV57" i="5" s="1"/>
  <c r="AU19" i="5"/>
  <c r="AV56" i="5" s="1"/>
  <c r="BB31" i="5"/>
  <c r="BB54" i="5" s="1"/>
  <c r="BB32" i="5"/>
  <c r="BB55" i="5" s="1"/>
  <c r="AZ32" i="5"/>
  <c r="AZ55" i="5" s="1"/>
  <c r="AZ31" i="5"/>
  <c r="AZ54" i="5" s="1"/>
  <c r="AY32" i="5"/>
  <c r="AY55" i="5" s="1"/>
  <c r="AY31" i="5"/>
  <c r="AY54" i="5" s="1"/>
  <c r="AY19" i="5"/>
  <c r="AY56" i="5" s="1"/>
  <c r="AY20" i="5"/>
  <c r="AY57" i="5" s="1"/>
  <c r="AV20" i="5"/>
  <c r="AW57" i="5" s="1"/>
  <c r="AV19" i="5"/>
  <c r="AW56" i="5" s="1"/>
  <c r="AZ20" i="5"/>
  <c r="AZ57" i="5" s="1"/>
  <c r="AZ19" i="5"/>
  <c r="AZ56" i="5" s="1"/>
  <c r="AV52" i="5"/>
  <c r="AW20" i="5"/>
  <c r="AX57" i="5" s="1"/>
  <c r="AW19" i="5"/>
  <c r="AX56" i="5" s="1"/>
  <c r="AT5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tc={12743FD2-020A-45C5-B418-B8B7BE4E5B74}</author>
  </authors>
  <commentList>
    <comment ref="AK14" authorId="0" shapeId="0" xr:uid="{12743FD2-020A-45C5-B418-B8B7BE4E5B7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tyto hodnoty bych asi vyloučila, je divné, že tak kontrola vychází takto nízká ...
Odpověď:
    prosím zpracovat i dichroman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<sst xmlns="http://schemas.openxmlformats.org/spreadsheetml/2006/main" count="278" uniqueCount="79">
  <si>
    <t>A</t>
  </si>
  <si>
    <t>B</t>
  </si>
  <si>
    <t>C</t>
  </si>
  <si>
    <t>D</t>
  </si>
  <si>
    <t>E</t>
  </si>
  <si>
    <t>F</t>
  </si>
  <si>
    <t>G</t>
  </si>
  <si>
    <t>H</t>
  </si>
  <si>
    <t>0h</t>
  </si>
  <si>
    <t>24h</t>
  </si>
  <si>
    <t>48h</t>
  </si>
  <si>
    <t>72h</t>
  </si>
  <si>
    <t>design</t>
  </si>
  <si>
    <t>medium</t>
  </si>
  <si>
    <t>SC</t>
  </si>
  <si>
    <t>1,23 ug/L</t>
  </si>
  <si>
    <t>3,7 ug/L</t>
  </si>
  <si>
    <t>11,1 ug/L</t>
  </si>
  <si>
    <t>33,3 ug/L</t>
  </si>
  <si>
    <t>100 ug/L</t>
  </si>
  <si>
    <t>diuron</t>
  </si>
  <si>
    <t>blank C5</t>
  </si>
  <si>
    <t>blank C4</t>
  </si>
  <si>
    <t>blank C3</t>
  </si>
  <si>
    <t>blank C2</t>
  </si>
  <si>
    <t>blank C1</t>
  </si>
  <si>
    <t>PC</t>
  </si>
  <si>
    <t>blank PC1</t>
  </si>
  <si>
    <t>blank PC2</t>
  </si>
  <si>
    <t>blank PC3</t>
  </si>
  <si>
    <t>blank PC4</t>
  </si>
  <si>
    <t>avg</t>
  </si>
  <si>
    <t>sd</t>
  </si>
  <si>
    <t>BLANK SUBSTRACTIONS</t>
  </si>
  <si>
    <t>cv %</t>
  </si>
  <si>
    <t>OD</t>
  </si>
  <si>
    <t>cv%</t>
  </si>
  <si>
    <t>GROWTH RATE CALCULATIONS</t>
  </si>
  <si>
    <t>0-72h</t>
  </si>
  <si>
    <t>avg control</t>
  </si>
  <si>
    <t>0-48h</t>
  </si>
  <si>
    <t>0-24h</t>
  </si>
  <si>
    <t>48-72h</t>
  </si>
  <si>
    <t>24-48h</t>
  </si>
  <si>
    <t>dichroman draselný</t>
  </si>
  <si>
    <t>AVG</t>
  </si>
  <si>
    <t>SD</t>
  </si>
  <si>
    <t>GROWTH RATE INHIBITION %</t>
  </si>
  <si>
    <t>GRI</t>
  </si>
  <si>
    <t>c</t>
  </si>
  <si>
    <t>log c</t>
  </si>
  <si>
    <t>For GraphPad prism</t>
  </si>
  <si>
    <t xml:space="preserve"> </t>
  </si>
  <si>
    <t>% Growth rate inhibition</t>
  </si>
  <si>
    <t>EC50</t>
  </si>
  <si>
    <t xml:space="preserve"> ug/L</t>
  </si>
  <si>
    <t>EC20</t>
  </si>
  <si>
    <t>Diuron - Growth Rate Inhibition 72h - Raphidocelis subcapitata</t>
  </si>
  <si>
    <t>log(agonist) vs. normalized response -- Variable slope</t>
  </si>
  <si>
    <t>Best-fit values</t>
  </si>
  <si>
    <t>LOGEC50</t>
  </si>
  <si>
    <t>HILLSLOPE</t>
  </si>
  <si>
    <t>Std. Error</t>
  </si>
  <si>
    <t>~ 90.62</t>
  </si>
  <si>
    <t>~ 22408</t>
  </si>
  <si>
    <t>95% Confidence Intervals</t>
  </si>
  <si>
    <t>(Very wide)</t>
  </si>
  <si>
    <t>Goodness of Fit</t>
  </si>
  <si>
    <t>Degrees of Freedom</t>
  </si>
  <si>
    <t>R2</t>
  </si>
  <si>
    <t>0,6050</t>
  </si>
  <si>
    <t>Absolute Sum of Squares</t>
  </si>
  <si>
    <t>Sy.x</t>
  </si>
  <si>
    <t>42,28</t>
  </si>
  <si>
    <t>Number of points</t>
  </si>
  <si>
    <t>Analyzed</t>
  </si>
  <si>
    <t>Graph Pad</t>
  </si>
  <si>
    <t>diuron ug/L</t>
  </si>
  <si>
    <t>PC ug/L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</si>
</sst>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</font>
    <font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8B64E"/>
        <bgColor indexed="64"/>
      </patternFill>
    </fill>
    <fill>
      <patternFill patternType="solid">
        <fgColor rgb="FF5E903C"/>
        <bgColor indexed="64"/>
      </patternFill>
    </fill>
    <fill>
      <patternFill patternType="solid">
        <fgColor rgb="FFFACDB4"/>
        <bgColor indexed="64"/>
      </patternFill>
    </fill>
    <fill>
      <patternFill patternType="solid">
        <fgColor rgb="FFF8BC9A"/>
        <bgColor indexed="64"/>
      </patternFill>
    </fill>
    <fill>
      <patternFill patternType="solid">
        <fgColor rgb="FFF3966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 applyNumberFormat="0" applyFont="0" applyFill="0" applyBorder="0" applyAlignment="0" applyProtection="0"/>
  </cellStyleXfs>
  <cellXfs count="1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164" fontId="1" fillId="1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164" fontId="4" fillId="14" borderId="2" xfId="0" applyNumberFormat="1" applyFont="1" applyFill="1" applyBorder="1" applyAlignment="1">
      <alignment horizontal="center"/>
    </xf>
    <xf numFmtId="0" fontId="4" fillId="14" borderId="2" xfId="0" applyFont="1" applyFill="1" applyBorder="1"/>
    <xf numFmtId="0" fontId="5" fillId="14" borderId="2" xfId="0" applyFont="1" applyFill="1" applyBorder="1" applyAlignment="1">
      <alignment horizontal="center"/>
    </xf>
    <xf numFmtId="0" fontId="4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164" fontId="4" fillId="14" borderId="12" xfId="0" applyNumberFormat="1" applyFont="1" applyFill="1" applyBorder="1" applyAlignment="1">
      <alignment horizontal="center"/>
    </xf>
    <xf numFmtId="0" fontId="5" fillId="14" borderId="12" xfId="0" applyFont="1" applyFill="1" applyBorder="1" applyAlignment="1">
      <alignment horizontal="center"/>
    </xf>
    <xf numFmtId="0" fontId="4" fillId="14" borderId="12" xfId="0" applyFont="1" applyFill="1" applyBorder="1"/>
    <xf numFmtId="0" fontId="4" fillId="2" borderId="13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6" fillId="0" borderId="17" xfId="1" applyBorder="1"/>
    <xf numFmtId="0" fontId="6" fillId="0" borderId="18" xfId="1" applyBorder="1"/>
    <xf numFmtId="0" fontId="6" fillId="0" borderId="20" xfId="1" applyBorder="1"/>
    <xf numFmtId="0" fontId="6" fillId="0" borderId="0" xfId="1"/>
    <xf numFmtId="164" fontId="7" fillId="0" borderId="0" xfId="1" applyNumberFormat="1" applyFont="1"/>
    <xf numFmtId="0" fontId="6" fillId="0" borderId="22" xfId="1" applyBorder="1"/>
    <xf numFmtId="0" fontId="6" fillId="0" borderId="23" xfId="1" applyBorder="1"/>
    <xf numFmtId="164" fontId="7" fillId="0" borderId="23" xfId="1" applyNumberFormat="1" applyFont="1" applyBorder="1"/>
    <xf numFmtId="164" fontId="6" fillId="0" borderId="0" xfId="1" applyNumberFormat="1"/>
    <xf numFmtId="164" fontId="6" fillId="0" borderId="21" xfId="1" applyNumberFormat="1" applyBorder="1"/>
    <xf numFmtId="164" fontId="6" fillId="0" borderId="23" xfId="1" applyNumberFormat="1" applyBorder="1"/>
    <xf numFmtId="164" fontId="6" fillId="0" borderId="24" xfId="1" applyNumberFormat="1" applyBorder="1"/>
    <xf numFmtId="0" fontId="6" fillId="0" borderId="18" xfId="1" applyBorder="1" applyAlignment="1">
      <alignment horizontal="center"/>
    </xf>
    <xf numFmtId="0" fontId="6" fillId="0" borderId="19" xfId="1" applyBorder="1" applyAlignment="1">
      <alignment horizontal="center"/>
    </xf>
    <xf numFmtId="0" fontId="4" fillId="3" borderId="25" xfId="0" applyFont="1" applyFill="1" applyBorder="1"/>
    <xf numFmtId="0" fontId="4" fillId="4" borderId="14" xfId="0" applyFont="1" applyFill="1" applyBorder="1"/>
    <xf numFmtId="164" fontId="8" fillId="0" borderId="0" xfId="2" applyNumberFormat="1" applyFont="1" applyFill="1" applyBorder="1"/>
    <xf numFmtId="164" fontId="4" fillId="0" borderId="0" xfId="0" applyNumberFormat="1" applyFont="1"/>
    <xf numFmtId="164" fontId="4" fillId="0" borderId="2" xfId="0" applyNumberFormat="1" applyFont="1" applyBorder="1" applyAlignment="1">
      <alignment vertical="center"/>
    </xf>
    <xf numFmtId="164" fontId="4" fillId="13" borderId="2" xfId="0" applyNumberFormat="1" applyFont="1" applyFill="1" applyBorder="1" applyAlignment="1">
      <alignment vertical="center"/>
    </xf>
    <xf numFmtId="164" fontId="4" fillId="12" borderId="2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7" fillId="0" borderId="0" xfId="1" applyFont="1"/>
    <xf numFmtId="0" fontId="6" fillId="0" borderId="19" xfId="1" applyBorder="1"/>
    <xf numFmtId="0" fontId="7" fillId="0" borderId="20" xfId="1" applyFont="1" applyBorder="1"/>
    <xf numFmtId="0" fontId="6" fillId="0" borderId="21" xfId="1" applyBorder="1"/>
    <xf numFmtId="0" fontId="7" fillId="0" borderId="22" xfId="1" applyFont="1" applyBorder="1"/>
    <xf numFmtId="0" fontId="6" fillId="0" borderId="24" xfId="1" applyBorder="1"/>
    <xf numFmtId="0" fontId="7" fillId="0" borderId="25" xfId="1" applyFont="1" applyBorder="1"/>
    <xf numFmtId="0" fontId="6" fillId="0" borderId="14" xfId="1" applyBorder="1"/>
    <xf numFmtId="0" fontId="7" fillId="0" borderId="14" xfId="1" applyFont="1" applyBorder="1"/>
    <xf numFmtId="0" fontId="7" fillId="0" borderId="26" xfId="1" applyFont="1" applyBorder="1"/>
    <xf numFmtId="2" fontId="9" fillId="0" borderId="26" xfId="2" applyNumberFormat="1" applyFont="1" applyFill="1" applyBorder="1"/>
    <xf numFmtId="0" fontId="6" fillId="0" borderId="26" xfId="1" applyBorder="1"/>
    <xf numFmtId="0" fontId="6" fillId="0" borderId="27" xfId="1" applyBorder="1"/>
    <xf numFmtId="2" fontId="6" fillId="0" borderId="0" xfId="1" applyNumberFormat="1" applyAlignment="1">
      <alignment horizontal="center"/>
    </xf>
    <xf numFmtId="0" fontId="6" fillId="0" borderId="0" xfId="1" applyAlignment="1">
      <alignment horizontal="center"/>
    </xf>
    <xf numFmtId="0" fontId="6" fillId="0" borderId="28" xfId="1" applyBorder="1" applyAlignment="1">
      <alignment horizontal="center"/>
    </xf>
    <xf numFmtId="0" fontId="6" fillId="0" borderId="29" xfId="1" applyBorder="1"/>
    <xf numFmtId="0" fontId="7" fillId="0" borderId="30" xfId="1" applyFont="1" applyBorder="1"/>
    <xf numFmtId="2" fontId="6" fillId="0" borderId="30" xfId="1" applyNumberFormat="1" applyBorder="1" applyAlignment="1">
      <alignment horizontal="center"/>
    </xf>
    <xf numFmtId="2" fontId="7" fillId="0" borderId="26" xfId="1" applyNumberFormat="1" applyFont="1" applyBorder="1"/>
    <xf numFmtId="2" fontId="7" fillId="0" borderId="27" xfId="1" applyNumberFormat="1" applyFont="1" applyBorder="1"/>
    <xf numFmtId="2" fontId="6" fillId="0" borderId="0" xfId="1" applyNumberFormat="1"/>
    <xf numFmtId="2" fontId="6" fillId="0" borderId="28" xfId="1" applyNumberFormat="1" applyBorder="1"/>
    <xf numFmtId="0" fontId="6" fillId="0" borderId="30" xfId="1" applyBorder="1"/>
    <xf numFmtId="2" fontId="6" fillId="0" borderId="30" xfId="1" applyNumberFormat="1" applyBorder="1"/>
    <xf numFmtId="2" fontId="6" fillId="0" borderId="31" xfId="1" applyNumberFormat="1" applyBorder="1"/>
    <xf numFmtId="0" fontId="6" fillId="0" borderId="25" xfId="1" applyBorder="1"/>
    <xf numFmtId="2" fontId="8" fillId="0" borderId="14" xfId="2" applyNumberFormat="1" applyFont="1" applyFill="1" applyBorder="1"/>
    <xf numFmtId="2" fontId="8" fillId="0" borderId="0" xfId="2" applyNumberFormat="1" applyFont="1" applyFill="1" applyBorder="1"/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13" borderId="2" xfId="0" applyNumberFormat="1" applyFont="1" applyFill="1" applyBorder="1" applyAlignment="1">
      <alignment horizontal="center"/>
    </xf>
    <xf numFmtId="164" fontId="4" fillId="12" borderId="2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vertical="center"/>
    </xf>
    <xf numFmtId="2" fontId="6" fillId="0" borderId="14" xfId="1" applyNumberFormat="1" applyBorder="1"/>
    <xf numFmtId="2" fontId="6" fillId="0" borderId="29" xfId="1" applyNumberFormat="1" applyBorder="1"/>
    <xf numFmtId="2" fontId="7" fillId="0" borderId="25" xfId="1" applyNumberFormat="1" applyFont="1" applyBorder="1"/>
    <xf numFmtId="164" fontId="6" fillId="0" borderId="30" xfId="1" applyNumberFormat="1" applyBorder="1"/>
    <xf numFmtId="0" fontId="10" fillId="0" borderId="0" xfId="0" applyFont="1"/>
    <xf numFmtId="2" fontId="10" fillId="0" borderId="0" xfId="0" applyNumberFormat="1" applyFont="1"/>
    <xf numFmtId="2" fontId="4" fillId="0" borderId="23" xfId="0" applyNumberFormat="1" applyFont="1" applyBorder="1"/>
    <xf numFmtId="0" fontId="4" fillId="0" borderId="5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28" xfId="0" applyFont="1" applyFill="1" applyBorder="1" applyAlignment="1">
      <alignment horizontal="center"/>
    </xf>
    <xf numFmtId="164" fontId="4" fillId="15" borderId="2" xfId="0" applyNumberFormat="1" applyFont="1" applyFill="1" applyBorder="1" applyAlignment="1">
      <alignment horizontal="center"/>
    </xf>
  </cellXfs>
  <cellStyles count="3">
    <cellStyle name="None" xfId="2" xr:uid="{F1C21898-0AC2-428E-A3CC-D07C74956F0A}"/>
    <cellStyle name="Normální" xfId="0" builtinId="0"/>
    <cellStyle name="normální 2 3 2" xfId="1" xr:uid="{F1DDB5B6-5E79-4650-9ED4-F0525CFFE8FA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39663"/>
      <color rgb="FFF8BC9A"/>
      <color rgb="FFFACDB4"/>
      <color rgb="FF5E903C"/>
      <color rgb="FF78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Growth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1"/>
            <c:dispEq val="1"/>
            <c:trendlineLbl>
              <c:layout>
                <c:manualLayout>
                  <c:x val="-9.4119879239049891E-3"/>
                  <c:y val="-0.16211594320429373"/>
                </c:manualLayout>
              </c:layout>
              <c:numFmt formatCode="General" sourceLinked="0"/>
            </c:trendlineLbl>
          </c:trendline>
          <c:xVal>
            <c:numRef>
              <c:f>Experiment!$P$62:$P$65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Experiment!$Q$62:$Q$65</c:f>
              <c:numCache>
                <c:formatCode>0.000</c:formatCode>
                <c:ptCount val="4"/>
                <c:pt idx="0">
                  <c:v>8.8874999999999996E-3</c:v>
                </c:pt>
                <c:pt idx="1">
                  <c:v>1.2012499999999999E-2</c:v>
                </c:pt>
                <c:pt idx="2">
                  <c:v>3.1012500000000005E-2</c:v>
                </c:pt>
                <c:pt idx="3">
                  <c:v>4.85125E-2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1A-47B4-98DB-5D2E02B1D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59904"/>
        <c:axId val="31666176"/>
      </c:scatterChart>
      <c:valAx>
        <c:axId val="31659904"/>
        <c:scaling>
          <c:orientation val="minMax"/>
          <c:max val="3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Exposure duration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666176"/>
        <c:crosses val="autoZero"/>
        <c:crossBetween val="midCat"/>
      </c:valAx>
      <c:valAx>
        <c:axId val="31666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Absorbance 665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6599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b="0"/>
              <a:t>Algal growth </a:t>
            </a:r>
            <a:r>
              <a:rPr lang="cs-CZ" b="0"/>
              <a:t>rate</a:t>
            </a:r>
            <a:r>
              <a:rPr lang="cs-CZ" b="0" baseline="0"/>
              <a:t> i</a:t>
            </a:r>
            <a:r>
              <a:rPr lang="en-US" b="0"/>
              <a:t>nhibition after 24, 48 and 72 hours 
</a:t>
            </a:r>
          </a:p>
        </c:rich>
      </c:tx>
      <c:layout>
        <c:manualLayout>
          <c:xMode val="edge"/>
          <c:yMode val="edge"/>
          <c:x val="0.21702457840543221"/>
          <c:y val="5.07082052831737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760641911779359"/>
          <c:y val="0.14974063071949537"/>
          <c:w val="0.70434110108706049"/>
          <c:h val="0.6505521472392638"/>
        </c:manualLayout>
      </c:layout>
      <c:lineChart>
        <c:grouping val="standard"/>
        <c:varyColors val="0"/>
        <c:ser>
          <c:idx val="0"/>
          <c:order val="0"/>
          <c:tx>
            <c:strRef>
              <c:f>Experiment!$AR$52:$AS$52</c:f>
              <c:strCache>
                <c:ptCount val="2"/>
                <c:pt idx="0">
                  <c:v>24h</c:v>
                </c:pt>
                <c:pt idx="1">
                  <c:v>AVG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[1]GRI_A680!$AW$49:$BE$49</c:f>
                <c:numCache>
                  <c:formatCode>General</c:formatCode>
                  <c:ptCount val="9"/>
                  <c:pt idx="0">
                    <c:v>8.8938307193080473</c:v>
                  </c:pt>
                  <c:pt idx="1">
                    <c:v>7.5084263479367337</c:v>
                  </c:pt>
                  <c:pt idx="2">
                    <c:v>3.5719602279852403</c:v>
                  </c:pt>
                  <c:pt idx="3">
                    <c:v>13.241391474406608</c:v>
                  </c:pt>
                  <c:pt idx="4">
                    <c:v>24.280270024969525</c:v>
                  </c:pt>
                  <c:pt idx="5">
                    <c:v>5.5781994480087942</c:v>
                  </c:pt>
                  <c:pt idx="6">
                    <c:v>10.02084153338205</c:v>
                  </c:pt>
                  <c:pt idx="7">
                    <c:v>5.9664896592926695</c:v>
                  </c:pt>
                  <c:pt idx="8">
                    <c:v>12.424073080664524</c:v>
                  </c:pt>
                </c:numCache>
              </c:numRef>
            </c:plus>
            <c:minus>
              <c:numRef>
                <c:f>[1]GRI_A680!$AW$49:$BE$49</c:f>
                <c:numCache>
                  <c:formatCode>General</c:formatCode>
                  <c:ptCount val="9"/>
                  <c:pt idx="0">
                    <c:v>8.8938307193080473</c:v>
                  </c:pt>
                  <c:pt idx="1">
                    <c:v>7.5084263479367337</c:v>
                  </c:pt>
                  <c:pt idx="2">
                    <c:v>3.5719602279852403</c:v>
                  </c:pt>
                  <c:pt idx="3">
                    <c:v>13.241391474406608</c:v>
                  </c:pt>
                  <c:pt idx="4">
                    <c:v>24.280270024969525</c:v>
                  </c:pt>
                  <c:pt idx="5">
                    <c:v>5.5781994480087942</c:v>
                  </c:pt>
                  <c:pt idx="6">
                    <c:v>10.02084153338205</c:v>
                  </c:pt>
                  <c:pt idx="7">
                    <c:v>5.9664896592926695</c:v>
                  </c:pt>
                  <c:pt idx="8">
                    <c:v>12.424073080664524</c:v>
                  </c:pt>
                </c:numCache>
              </c:numRef>
            </c:minus>
          </c:errBars>
          <c:cat>
            <c:numRef>
              <c:f>Experiment!$AT$48:$AX$48</c:f>
              <c:numCache>
                <c:formatCode>0.00</c:formatCode>
                <c:ptCount val="5"/>
                <c:pt idx="0" formatCode="General">
                  <c:v>1.23</c:v>
                </c:pt>
                <c:pt idx="1">
                  <c:v>3.7</c:v>
                </c:pt>
                <c:pt idx="2">
                  <c:v>11.1</c:v>
                </c:pt>
                <c:pt idx="3">
                  <c:v>33.299999999999997</c:v>
                </c:pt>
                <c:pt idx="4">
                  <c:v>100</c:v>
                </c:pt>
              </c:numCache>
            </c:numRef>
          </c:cat>
          <c:val>
            <c:numRef>
              <c:f>Experiment!$AT$52:$AX$52</c:f>
              <c:numCache>
                <c:formatCode>0.00</c:formatCode>
                <c:ptCount val="5"/>
                <c:pt idx="0">
                  <c:v>-112.96290366094517</c:v>
                </c:pt>
                <c:pt idx="1">
                  <c:v>-39.510694677660979</c:v>
                </c:pt>
                <c:pt idx="2">
                  <c:v>39.298848918871876</c:v>
                </c:pt>
                <c:pt idx="3">
                  <c:v>-13.584357671457715</c:v>
                </c:pt>
                <c:pt idx="4">
                  <c:v>62.526658460339853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D1-413F-871A-EE0554D300F1}"/>
            </c:ext>
          </c:extLst>
        </c:ser>
        <c:ser>
          <c:idx val="1"/>
          <c:order val="1"/>
          <c:tx>
            <c:strRef>
              <c:f>Experiment!$AR$54:$AS$54</c:f>
              <c:strCache>
                <c:ptCount val="2"/>
                <c:pt idx="0">
                  <c:v>48h</c:v>
                </c:pt>
                <c:pt idx="1">
                  <c:v>AVG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[1]GRI_A680!$AW$51:$BE$51</c:f>
                <c:numCache>
                  <c:formatCode>General</c:formatCode>
                  <c:ptCount val="9"/>
                  <c:pt idx="0">
                    <c:v>9.4193729100615045</c:v>
                  </c:pt>
                  <c:pt idx="1">
                    <c:v>16.44063319141614</c:v>
                  </c:pt>
                  <c:pt idx="2">
                    <c:v>6.6391829636979551</c:v>
                  </c:pt>
                  <c:pt idx="3">
                    <c:v>10.292577744843472</c:v>
                  </c:pt>
                  <c:pt idx="4">
                    <c:v>11.422779095504223</c:v>
                  </c:pt>
                  <c:pt idx="5">
                    <c:v>4.0175006087599723</c:v>
                  </c:pt>
                  <c:pt idx="6">
                    <c:v>8.5164139453649419</c:v>
                  </c:pt>
                  <c:pt idx="7">
                    <c:v>3.1562214174157082</c:v>
                  </c:pt>
                  <c:pt idx="8">
                    <c:v>2.8269257724586523</c:v>
                  </c:pt>
                </c:numCache>
              </c:numRef>
            </c:plus>
            <c:minus>
              <c:numRef>
                <c:f>[1]GRI_A680!$AW$51:$BE$51</c:f>
                <c:numCache>
                  <c:formatCode>General</c:formatCode>
                  <c:ptCount val="9"/>
                  <c:pt idx="0">
                    <c:v>9.4193729100615045</c:v>
                  </c:pt>
                  <c:pt idx="1">
                    <c:v>16.44063319141614</c:v>
                  </c:pt>
                  <c:pt idx="2">
                    <c:v>6.6391829636979551</c:v>
                  </c:pt>
                  <c:pt idx="3">
                    <c:v>10.292577744843472</c:v>
                  </c:pt>
                  <c:pt idx="4">
                    <c:v>11.422779095504223</c:v>
                  </c:pt>
                  <c:pt idx="5">
                    <c:v>4.0175006087599723</c:v>
                  </c:pt>
                  <c:pt idx="6">
                    <c:v>8.5164139453649419</c:v>
                  </c:pt>
                  <c:pt idx="7">
                    <c:v>3.1562214174157082</c:v>
                  </c:pt>
                  <c:pt idx="8">
                    <c:v>2.8269257724586523</c:v>
                  </c:pt>
                </c:numCache>
              </c:numRef>
            </c:minus>
          </c:errBars>
          <c:cat>
            <c:numRef>
              <c:f>Experiment!$AT$48:$AX$48</c:f>
              <c:numCache>
                <c:formatCode>0.00</c:formatCode>
                <c:ptCount val="5"/>
                <c:pt idx="0" formatCode="General">
                  <c:v>1.23</c:v>
                </c:pt>
                <c:pt idx="1">
                  <c:v>3.7</c:v>
                </c:pt>
                <c:pt idx="2">
                  <c:v>11.1</c:v>
                </c:pt>
                <c:pt idx="3">
                  <c:v>33.299999999999997</c:v>
                </c:pt>
                <c:pt idx="4">
                  <c:v>100</c:v>
                </c:pt>
              </c:numCache>
            </c:numRef>
          </c:cat>
          <c:val>
            <c:numRef>
              <c:f>Experiment!$AT$54:$AX$54</c:f>
              <c:numCache>
                <c:formatCode>0.00</c:formatCode>
                <c:ptCount val="5"/>
                <c:pt idx="0">
                  <c:v>-51.965731138642298</c:v>
                </c:pt>
                <c:pt idx="1">
                  <c:v>-15.033825815623601</c:v>
                </c:pt>
                <c:pt idx="2">
                  <c:v>29.181527918380812</c:v>
                </c:pt>
                <c:pt idx="3">
                  <c:v>91.495060318048374</c:v>
                </c:pt>
                <c:pt idx="4">
                  <c:v>61.234720294470613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1-413F-871A-EE0554D300F1}"/>
            </c:ext>
          </c:extLst>
        </c:ser>
        <c:ser>
          <c:idx val="2"/>
          <c:order val="2"/>
          <c:tx>
            <c:strRef>
              <c:f>Experiment!$AR$56:$AS$56</c:f>
              <c:strCache>
                <c:ptCount val="2"/>
                <c:pt idx="0">
                  <c:v>72h</c:v>
                </c:pt>
                <c:pt idx="1">
                  <c:v>AVG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[1]GRI_A680!$AW$53:$BE$53</c:f>
                <c:numCache>
                  <c:formatCode>General</c:formatCode>
                  <c:ptCount val="9"/>
                  <c:pt idx="0">
                    <c:v>7.5584742908189346</c:v>
                  </c:pt>
                  <c:pt idx="1">
                    <c:v>6.6706385462546276</c:v>
                  </c:pt>
                  <c:pt idx="2">
                    <c:v>7.3828209861109366</c:v>
                  </c:pt>
                  <c:pt idx="3">
                    <c:v>9.3397744978682944</c:v>
                  </c:pt>
                  <c:pt idx="4">
                    <c:v>8.0852809336275957</c:v>
                  </c:pt>
                  <c:pt idx="5">
                    <c:v>6.379625908077788</c:v>
                  </c:pt>
                  <c:pt idx="6">
                    <c:v>7.9817286966437688</c:v>
                  </c:pt>
                  <c:pt idx="7">
                    <c:v>3.7383453158241222</c:v>
                  </c:pt>
                  <c:pt idx="8">
                    <c:v>1.6266643668896132</c:v>
                  </c:pt>
                </c:numCache>
              </c:numRef>
            </c:plus>
            <c:minus>
              <c:numRef>
                <c:f>[1]GRI_A680!$AW$53:$BE$53</c:f>
                <c:numCache>
                  <c:formatCode>General</c:formatCode>
                  <c:ptCount val="9"/>
                  <c:pt idx="0">
                    <c:v>7.5584742908189346</c:v>
                  </c:pt>
                  <c:pt idx="1">
                    <c:v>6.6706385462546276</c:v>
                  </c:pt>
                  <c:pt idx="2">
                    <c:v>7.3828209861109366</c:v>
                  </c:pt>
                  <c:pt idx="3">
                    <c:v>9.3397744978682944</c:v>
                  </c:pt>
                  <c:pt idx="4">
                    <c:v>8.0852809336275957</c:v>
                  </c:pt>
                  <c:pt idx="5">
                    <c:v>6.379625908077788</c:v>
                  </c:pt>
                  <c:pt idx="6">
                    <c:v>7.9817286966437688</c:v>
                  </c:pt>
                  <c:pt idx="7">
                    <c:v>3.7383453158241222</c:v>
                  </c:pt>
                  <c:pt idx="8">
                    <c:v>1.6266643668896132</c:v>
                  </c:pt>
                </c:numCache>
              </c:numRef>
            </c:minus>
          </c:errBars>
          <c:cat>
            <c:numRef>
              <c:f>Experiment!$AT$48:$AX$48</c:f>
              <c:numCache>
                <c:formatCode>0.00</c:formatCode>
                <c:ptCount val="5"/>
                <c:pt idx="0" formatCode="General">
                  <c:v>1.23</c:v>
                </c:pt>
                <c:pt idx="1">
                  <c:v>3.7</c:v>
                </c:pt>
                <c:pt idx="2">
                  <c:v>11.1</c:v>
                </c:pt>
                <c:pt idx="3">
                  <c:v>33.299999999999997</c:v>
                </c:pt>
                <c:pt idx="4">
                  <c:v>100</c:v>
                </c:pt>
              </c:numCache>
            </c:numRef>
          </c:cat>
          <c:val>
            <c:numRef>
              <c:f>Experiment!$AT$56:$AX$56</c:f>
              <c:numCache>
                <c:formatCode>0.00</c:formatCode>
                <c:ptCount val="5"/>
                <c:pt idx="0">
                  <c:v>-46.735613570777502</c:v>
                </c:pt>
                <c:pt idx="1">
                  <c:v>-13.941191308833</c:v>
                </c:pt>
                <c:pt idx="2">
                  <c:v>14.890253589551948</c:v>
                </c:pt>
                <c:pt idx="3">
                  <c:v>86.381667664961824</c:v>
                </c:pt>
                <c:pt idx="4">
                  <c:v>56.891624192257062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D1-413F-871A-EE0554D30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19008"/>
        <c:axId val="31420800"/>
      </c:lineChart>
      <c:catAx>
        <c:axId val="3141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2000"/>
                  <a:t>c</a:t>
                </a:r>
                <a:r>
                  <a:rPr lang="cs-CZ" sz="2000" baseline="0"/>
                  <a:t> diuron (ug/L)</a:t>
                </a:r>
                <a:endParaRPr lang="cs-CZ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420800"/>
        <c:crosses val="autoZero"/>
        <c:auto val="1"/>
        <c:lblAlgn val="ctr"/>
        <c:lblOffset val="100"/>
        <c:noMultiLvlLbl val="0"/>
      </c:catAx>
      <c:valAx>
        <c:axId val="31420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b="0"/>
                  <a:t>% Inhibition</a:t>
                </a:r>
              </a:p>
            </c:rich>
          </c:tx>
          <c:layout>
            <c:manualLayout>
              <c:xMode val="edge"/>
              <c:yMode val="edge"/>
              <c:x val="1.8794036375951541E-2"/>
              <c:y val="0.3528050038521304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419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49918709554063"/>
          <c:y val="0.33409796621186405"/>
          <c:w val="0.11790419907600255"/>
          <c:h val="0.1991116351536362"/>
        </c:manualLayout>
      </c:layout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612913</xdr:colOff>
      <xdr:row>60</xdr:row>
      <xdr:rowOff>16566</xdr:rowOff>
    </xdr:from>
    <xdr:to>
      <xdr:col>28</xdr:col>
      <xdr:colOff>2347</xdr:colOff>
      <xdr:row>76</xdr:row>
      <xdr:rowOff>72712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D537406-E9E1-4F30-BC52-DB4A9AF28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58</xdr:col>
      <xdr:colOff>119743</xdr:colOff>
      <xdr:row>37</xdr:row>
      <xdr:rowOff>54429</xdr:rowOff>
    </xdr:from>
    <xdr:to>
      <xdr:col>64</xdr:col>
      <xdr:colOff>413658</xdr:colOff>
      <xdr:row>58</xdr:row>
      <xdr:rowOff>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A4551A-5968-34FB-4CC4-B37F842B5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303" t="38841" r="32075" b="28351"/>
        <a:stretch/>
      </xdr:blipFill>
      <xdr:spPr>
        <a:xfrm>
          <a:off x="42769972" y="6444343"/>
          <a:ext cx="5050972" cy="3374572"/>
        </a:xfrm>
        <a:prstGeom prst="rect">
          <a:avLst/>
        </a:prstGeom>
      </xdr:spPr>
    </xdr:pic>
    <xdr:clientData/>
  </xdr:twoCellAnchor>
  <xdr:twoCellAnchor>
    <xdr:from>
      <xdr:col>57</xdr:col>
      <xdr:colOff>21772</xdr:colOff>
      <xdr:row>8</xdr:row>
      <xdr:rowOff>21770</xdr:rowOff>
    </xdr:from>
    <xdr:to>
      <xdr:col>70</xdr:col>
      <xdr:colOff>149679</xdr:colOff>
      <xdr:row>36</xdr:row>
      <xdr:rowOff>68035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13BD5FC-8B06-47B6-935A-13E1E2F4D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gae_example_data_atraz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_A680"/>
      <sheetName val="List1"/>
    </sheetNames>
    <sheetDataSet>
      <sheetData sheetId="0">
        <row r="49">
          <cell r="AW49">
            <v>8.8938307193080473</v>
          </cell>
          <cell r="AX49">
            <v>7.5084263479367337</v>
          </cell>
          <cell r="AY49">
            <v>3.5719602279852403</v>
          </cell>
          <cell r="AZ49">
            <v>13.241391474406608</v>
          </cell>
          <cell r="BA49">
            <v>24.280270024969525</v>
          </cell>
          <cell r="BB49">
            <v>5.5781994480087942</v>
          </cell>
          <cell r="BC49">
            <v>10.02084153338205</v>
          </cell>
          <cell r="BD49">
            <v>5.9664896592926695</v>
          </cell>
          <cell r="BE49">
            <v>12.424073080664524</v>
          </cell>
        </row>
        <row r="51">
          <cell r="AW51">
            <v>9.4193729100615045</v>
          </cell>
          <cell r="AX51">
            <v>16.44063319141614</v>
          </cell>
          <cell r="AY51">
            <v>6.6391829636979551</v>
          </cell>
          <cell r="AZ51">
            <v>10.292577744843472</v>
          </cell>
          <cell r="BA51">
            <v>11.422779095504223</v>
          </cell>
          <cell r="BB51">
            <v>4.0175006087599723</v>
          </cell>
          <cell r="BC51">
            <v>8.5164139453649419</v>
          </cell>
          <cell r="BD51">
            <v>3.1562214174157082</v>
          </cell>
          <cell r="BE51">
            <v>2.8269257724586523</v>
          </cell>
        </row>
        <row r="53">
          <cell r="AW53">
            <v>7.5584742908189346</v>
          </cell>
          <cell r="AX53">
            <v>6.6706385462546276</v>
          </cell>
          <cell r="AY53">
            <v>7.3828209861109366</v>
          </cell>
          <cell r="AZ53">
            <v>9.3397744978682944</v>
          </cell>
          <cell r="BA53">
            <v>8.0852809336275957</v>
          </cell>
          <cell r="BB53">
            <v>6.379625908077788</v>
          </cell>
          <cell r="BC53">
            <v>7.9817286966437688</v>
          </cell>
          <cell r="BD53">
            <v>3.7383453158241222</v>
          </cell>
          <cell r="BE53">
            <v>1.6266643668896132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Zuzana Toušová" id="{E3F34A61-3F9C-4DC8-BB4F-D455064B0099}" userId="S::177016@muni.cz::0cac2013-da42-4345-8a23-090ac534f1f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K14" dT="2022-12-09T08:28:50.82" personId="{E3F34A61-3F9C-4DC8-BB4F-D455064B0099}" id="{12743FD2-020A-45C5-B418-B8B7BE4E5B74}">
    <text>tyto hodnoty bych asi vyloučila, je divné, že tak kontrola vychází takto nízká ...</text>
  </threadedComment>
  <threadedComment ref="AK14" dT="2022-12-09T08:29:27.65" personId="{E3F34A61-3F9C-4DC8-BB4F-D455064B0099}" id="{43904E7A-71FE-4D95-BEDC-5674FD81699D}" parentId="{12743FD2-020A-45C5-B418-B8B7BE4E5B74}">
    <text>prosím zpracovat i dichroman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B86B-A0E8-4FD4-BC27-367F3DD38777}">
  <dimension ref="A1:BM79"/>
  <sheetViews>
    <sheetView tabSelected="1" topLeftCell="AK1" zoomScale="83" zoomScaleNormal="39" workbookViewId="0">
      <selection activeCell="AK14" sqref="AK14"/>
    </sheetView>
  </sheetViews>
  <sheetFormatPr defaultColWidth="8.85546875" defaultRowHeight="12.75" x14ac:dyDescent="0.2"/>
  <cols>
    <col min="1" max="1" width="8.85546875" style="24"/>
    <col min="2" max="13" width="9" style="24" bestFit="1" customWidth="1"/>
    <col min="14" max="15" width="8.85546875" style="24"/>
    <col min="16" max="18" width="9" style="24" bestFit="1" customWidth="1"/>
    <col min="19" max="22" width="9.140625" style="24" bestFit="1" customWidth="1"/>
    <col min="23" max="23" width="11.42578125" style="24" bestFit="1" customWidth="1"/>
    <col min="24" max="28" width="9.140625" style="24" bestFit="1" customWidth="1"/>
    <col min="29" max="31" width="8.85546875" style="24"/>
    <col min="32" max="34" width="9.28515625" style="24" bestFit="1" customWidth="1"/>
    <col min="35" max="35" width="11.7109375" style="24" bestFit="1" customWidth="1"/>
    <col min="36" max="37" width="17.28515625" style="24" bestFit="1" customWidth="1"/>
    <col min="38" max="38" width="16.28515625" style="24" bestFit="1" customWidth="1"/>
    <col min="39" max="41" width="9.140625" style="24" bestFit="1" customWidth="1"/>
    <col min="42" max="44" width="8.85546875" style="24"/>
    <col min="45" max="45" width="17.7109375" style="24" bestFit="1" customWidth="1"/>
    <col min="46" max="47" width="12.28515625" style="24" bestFit="1" customWidth="1"/>
    <col min="48" max="50" width="17.7109375" style="24" bestFit="1" customWidth="1"/>
    <col min="51" max="51" width="24.28515625" style="24" bestFit="1" customWidth="1"/>
    <col min="52" max="55" width="12.28515625" style="24" bestFit="1" customWidth="1"/>
    <col min="56" max="60" width="9" style="24" bestFit="1" customWidth="1"/>
    <col min="61" max="61" width="8.85546875" style="24"/>
    <col min="62" max="62" width="22.140625" style="24" customWidth="1"/>
    <col min="63" max="63" width="11.42578125" style="24" customWidth="1"/>
    <col min="64" max="68" width="8.85546875" style="24"/>
    <col min="69" max="69" width="12" style="24" bestFit="1" customWidth="1"/>
    <col min="70" max="16384" width="8.85546875" style="24"/>
  </cols>
  <sheetData>
    <row r="1" spans="1:55" x14ac:dyDescent="0.2">
      <c r="A1" s="17" t="s">
        <v>12</v>
      </c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</row>
    <row r="2" spans="1:55" ht="25.5" x14ac:dyDescent="0.2">
      <c r="A2" s="18" t="s">
        <v>0</v>
      </c>
      <c r="B2" s="12" t="s">
        <v>13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2" t="s">
        <v>13</v>
      </c>
      <c r="I2" s="1" t="s">
        <v>27</v>
      </c>
      <c r="J2" s="1" t="s">
        <v>28</v>
      </c>
      <c r="K2" s="1" t="s">
        <v>29</v>
      </c>
      <c r="L2" s="1" t="s">
        <v>30</v>
      </c>
      <c r="M2" s="12" t="s">
        <v>13</v>
      </c>
      <c r="O2" s="56" t="s">
        <v>2</v>
      </c>
      <c r="P2" s="108" t="s">
        <v>20</v>
      </c>
      <c r="Q2" s="109"/>
    </row>
    <row r="3" spans="1:55" x14ac:dyDescent="0.2">
      <c r="A3" s="18" t="s">
        <v>1</v>
      </c>
      <c r="B3" s="12" t="s">
        <v>13</v>
      </c>
      <c r="C3" s="2" t="s">
        <v>15</v>
      </c>
      <c r="D3" s="4" t="s">
        <v>16</v>
      </c>
      <c r="E3" s="5" t="s">
        <v>17</v>
      </c>
      <c r="F3" s="6" t="s">
        <v>18</v>
      </c>
      <c r="G3" s="7" t="s">
        <v>19</v>
      </c>
      <c r="H3" s="12" t="s">
        <v>13</v>
      </c>
      <c r="I3" s="10">
        <v>10</v>
      </c>
      <c r="J3" s="9">
        <v>5</v>
      </c>
      <c r="K3" s="8">
        <v>2.5</v>
      </c>
      <c r="L3" s="3">
        <v>1.25</v>
      </c>
      <c r="M3" s="12" t="s">
        <v>13</v>
      </c>
      <c r="O3" s="57" t="s">
        <v>26</v>
      </c>
      <c r="P3" s="110" t="s">
        <v>44</v>
      </c>
      <c r="Q3" s="111"/>
    </row>
    <row r="4" spans="1:55" x14ac:dyDescent="0.2">
      <c r="A4" s="18" t="s">
        <v>2</v>
      </c>
      <c r="B4" s="12" t="s">
        <v>13</v>
      </c>
      <c r="C4" s="2" t="s">
        <v>15</v>
      </c>
      <c r="D4" s="4" t="s">
        <v>16</v>
      </c>
      <c r="E4" s="5" t="s">
        <v>17</v>
      </c>
      <c r="F4" s="6" t="s">
        <v>18</v>
      </c>
      <c r="G4" s="7" t="s">
        <v>19</v>
      </c>
      <c r="H4" s="12" t="s">
        <v>13</v>
      </c>
      <c r="I4" s="10">
        <v>10</v>
      </c>
      <c r="J4" s="9">
        <v>5</v>
      </c>
      <c r="K4" s="8">
        <v>2.5</v>
      </c>
      <c r="L4" s="3">
        <v>1.25</v>
      </c>
      <c r="M4" s="12" t="s">
        <v>13</v>
      </c>
      <c r="O4" s="57"/>
      <c r="P4" s="110"/>
      <c r="Q4" s="111"/>
    </row>
    <row r="5" spans="1:55" x14ac:dyDescent="0.2">
      <c r="A5" s="18" t="s">
        <v>3</v>
      </c>
      <c r="B5" s="12" t="s">
        <v>13</v>
      </c>
      <c r="C5" s="2" t="s">
        <v>15</v>
      </c>
      <c r="D5" s="4" t="s">
        <v>16</v>
      </c>
      <c r="E5" s="5" t="s">
        <v>17</v>
      </c>
      <c r="F5" s="6" t="s">
        <v>18</v>
      </c>
      <c r="G5" s="7" t="s">
        <v>19</v>
      </c>
      <c r="H5" s="12" t="s">
        <v>13</v>
      </c>
      <c r="I5" s="10">
        <v>10</v>
      </c>
      <c r="J5" s="9">
        <v>5</v>
      </c>
      <c r="K5" s="8">
        <v>2.5</v>
      </c>
      <c r="L5" s="3">
        <v>1.25</v>
      </c>
      <c r="M5" s="12" t="s">
        <v>13</v>
      </c>
    </row>
    <row r="6" spans="1:55" x14ac:dyDescent="0.2">
      <c r="A6" s="18" t="s">
        <v>4</v>
      </c>
      <c r="B6" s="12" t="s">
        <v>13</v>
      </c>
      <c r="C6" s="11" t="s">
        <v>14</v>
      </c>
      <c r="D6" s="11" t="s">
        <v>14</v>
      </c>
      <c r="E6" s="11" t="s">
        <v>14</v>
      </c>
      <c r="F6" s="11" t="s">
        <v>14</v>
      </c>
      <c r="G6" s="11" t="s">
        <v>14</v>
      </c>
      <c r="H6" s="12" t="s">
        <v>13</v>
      </c>
      <c r="I6" s="11" t="s">
        <v>14</v>
      </c>
      <c r="J6" s="11" t="s">
        <v>14</v>
      </c>
      <c r="K6" s="11" t="s">
        <v>14</v>
      </c>
      <c r="L6" s="11" t="s">
        <v>14</v>
      </c>
      <c r="M6" s="12" t="s">
        <v>13</v>
      </c>
    </row>
    <row r="7" spans="1:55" x14ac:dyDescent="0.2">
      <c r="A7" s="18" t="s">
        <v>5</v>
      </c>
      <c r="B7" s="12" t="s">
        <v>13</v>
      </c>
      <c r="C7" s="2" t="s">
        <v>15</v>
      </c>
      <c r="D7" s="4" t="s">
        <v>16</v>
      </c>
      <c r="E7" s="5" t="s">
        <v>17</v>
      </c>
      <c r="F7" s="6" t="s">
        <v>18</v>
      </c>
      <c r="G7" s="7" t="s">
        <v>19</v>
      </c>
      <c r="H7" s="12" t="s">
        <v>13</v>
      </c>
      <c r="I7" s="10">
        <v>10</v>
      </c>
      <c r="J7" s="9">
        <v>5</v>
      </c>
      <c r="K7" s="8">
        <v>2.5</v>
      </c>
      <c r="L7" s="3">
        <v>1.25</v>
      </c>
      <c r="M7" s="12" t="s">
        <v>13</v>
      </c>
    </row>
    <row r="8" spans="1:55" x14ac:dyDescent="0.2">
      <c r="A8" s="18" t="s">
        <v>6</v>
      </c>
      <c r="B8" s="12" t="s">
        <v>13</v>
      </c>
      <c r="C8" s="2" t="s">
        <v>15</v>
      </c>
      <c r="D8" s="4" t="s">
        <v>16</v>
      </c>
      <c r="E8" s="5" t="s">
        <v>17</v>
      </c>
      <c r="F8" s="6" t="s">
        <v>18</v>
      </c>
      <c r="G8" s="7" t="s">
        <v>19</v>
      </c>
      <c r="H8" s="12" t="s">
        <v>13</v>
      </c>
      <c r="I8" s="10">
        <v>10</v>
      </c>
      <c r="J8" s="9">
        <v>5</v>
      </c>
      <c r="K8" s="8">
        <v>2.5</v>
      </c>
      <c r="L8" s="3">
        <v>1.25</v>
      </c>
      <c r="M8" s="12" t="s">
        <v>13</v>
      </c>
    </row>
    <row r="9" spans="1:55" ht="25.5" x14ac:dyDescent="0.2">
      <c r="A9" s="18" t="s">
        <v>7</v>
      </c>
      <c r="B9" s="12" t="s">
        <v>13</v>
      </c>
      <c r="C9" s="1" t="s">
        <v>21</v>
      </c>
      <c r="D9" s="1" t="s">
        <v>22</v>
      </c>
      <c r="E9" s="1" t="s">
        <v>23</v>
      </c>
      <c r="F9" s="1" t="s">
        <v>24</v>
      </c>
      <c r="G9" s="1" t="s">
        <v>25</v>
      </c>
      <c r="H9" s="12" t="s">
        <v>13</v>
      </c>
      <c r="I9" s="1" t="s">
        <v>27</v>
      </c>
      <c r="J9" s="1" t="s">
        <v>28</v>
      </c>
      <c r="K9" s="1" t="s">
        <v>29</v>
      </c>
      <c r="L9" s="1" t="s">
        <v>30</v>
      </c>
      <c r="M9" s="12" t="s">
        <v>13</v>
      </c>
      <c r="O9" s="25"/>
      <c r="P9" s="107" t="s">
        <v>33</v>
      </c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26"/>
      <c r="AD9" s="25"/>
      <c r="AE9" s="107" t="s">
        <v>37</v>
      </c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27"/>
      <c r="AQ9" s="25"/>
      <c r="AR9" s="107" t="s">
        <v>47</v>
      </c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27"/>
    </row>
    <row r="10" spans="1:55" x14ac:dyDescent="0.2">
      <c r="O10" s="28"/>
      <c r="AD10" s="28"/>
      <c r="AP10" s="29"/>
      <c r="AQ10" s="28"/>
      <c r="BC10" s="29"/>
    </row>
    <row r="11" spans="1:55" x14ac:dyDescent="0.2">
      <c r="A11" s="17" t="s">
        <v>8</v>
      </c>
      <c r="B11" s="18">
        <v>1</v>
      </c>
      <c r="C11" s="18">
        <v>2</v>
      </c>
      <c r="D11" s="18">
        <v>3</v>
      </c>
      <c r="E11" s="18">
        <v>4</v>
      </c>
      <c r="F11" s="18">
        <v>5</v>
      </c>
      <c r="G11" s="18">
        <v>6</v>
      </c>
      <c r="H11" s="18">
        <v>7</v>
      </c>
      <c r="I11" s="18">
        <v>8</v>
      </c>
      <c r="J11" s="18">
        <v>9</v>
      </c>
      <c r="K11" s="18">
        <v>10</v>
      </c>
      <c r="L11" s="18">
        <v>11</v>
      </c>
      <c r="M11" s="18">
        <v>12</v>
      </c>
      <c r="O11" s="28"/>
      <c r="P11" s="17" t="s">
        <v>8</v>
      </c>
      <c r="Q11" s="18">
        <v>1</v>
      </c>
      <c r="R11" s="18">
        <v>2</v>
      </c>
      <c r="S11" s="18">
        <v>3</v>
      </c>
      <c r="T11" s="18">
        <v>4</v>
      </c>
      <c r="U11" s="18">
        <v>5</v>
      </c>
      <c r="V11" s="18">
        <v>6</v>
      </c>
      <c r="W11" s="18">
        <v>7</v>
      </c>
      <c r="X11" s="18">
        <v>8</v>
      </c>
      <c r="Y11" s="18">
        <v>9</v>
      </c>
      <c r="Z11" s="18">
        <v>10</v>
      </c>
      <c r="AA11" s="18">
        <v>11</v>
      </c>
      <c r="AB11" s="18">
        <v>12</v>
      </c>
      <c r="AD11" s="28"/>
      <c r="AP11" s="29"/>
      <c r="AQ11" s="28"/>
      <c r="BC11" s="29"/>
    </row>
    <row r="12" spans="1:55" x14ac:dyDescent="0.2">
      <c r="A12" s="18" t="s">
        <v>0</v>
      </c>
      <c r="B12" s="1">
        <v>2.9000000000000001E-2</v>
      </c>
      <c r="C12" s="1">
        <v>3.5999999999999997E-2</v>
      </c>
      <c r="D12" s="1">
        <v>0.03</v>
      </c>
      <c r="E12" s="1">
        <v>0.03</v>
      </c>
      <c r="F12" s="1">
        <v>2.9000000000000001E-2</v>
      </c>
      <c r="G12" s="1">
        <v>2.8000000000000001E-2</v>
      </c>
      <c r="H12" s="1">
        <v>0.03</v>
      </c>
      <c r="I12" s="1">
        <v>2.5999999999999999E-2</v>
      </c>
      <c r="J12" s="1">
        <v>2.5999999999999999E-2</v>
      </c>
      <c r="K12" s="1">
        <v>2.5999999999999999E-2</v>
      </c>
      <c r="L12" s="1">
        <v>2.7E-2</v>
      </c>
      <c r="M12" s="1">
        <v>2.5999999999999999E-2</v>
      </c>
      <c r="O12" s="28"/>
      <c r="P12" s="18" t="s"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D12" s="28"/>
      <c r="AF12" s="65"/>
      <c r="AG12" s="65"/>
      <c r="AH12" s="65"/>
      <c r="AI12" s="65" t="s">
        <v>39</v>
      </c>
      <c r="AJ12" s="95">
        <f>AVERAGE(AF16:AO16,AK13:AK15,AK17:AK18)</f>
        <v>0.56108536758014493</v>
      </c>
      <c r="AK12" s="95">
        <f>STDEV(AF16:AO16,AK13:AK15,AK17:AK18)</f>
        <v>9.2149627191514108E-2</v>
      </c>
      <c r="AL12" s="95">
        <f>AK12/AJ12*100</f>
        <v>16.423459337201756</v>
      </c>
      <c r="AM12" s="65"/>
      <c r="AN12" s="65"/>
      <c r="AO12" s="65"/>
      <c r="AP12" s="29"/>
      <c r="AQ12" s="28"/>
      <c r="AW12" s="59"/>
      <c r="BC12" s="29"/>
    </row>
    <row r="13" spans="1:55" x14ac:dyDescent="0.2">
      <c r="A13" s="18" t="s">
        <v>1</v>
      </c>
      <c r="B13" s="1"/>
      <c r="C13" s="1">
        <v>4.5999999999999999E-2</v>
      </c>
      <c r="D13" s="1">
        <v>4.2999999999999997E-2</v>
      </c>
      <c r="E13" s="1">
        <v>3.6999999999999998E-2</v>
      </c>
      <c r="F13" s="1">
        <v>3.6999999999999998E-2</v>
      </c>
      <c r="G13" s="1">
        <v>3.6999999999999998E-2</v>
      </c>
      <c r="H13" s="1">
        <v>3.5999999999999997E-2</v>
      </c>
      <c r="I13" s="1">
        <v>3.5000000000000003E-2</v>
      </c>
      <c r="J13" s="1">
        <v>3.9E-2</v>
      </c>
      <c r="K13" s="1">
        <v>3.4000000000000002E-2</v>
      </c>
      <c r="L13" s="1">
        <v>3.4000000000000002E-2</v>
      </c>
      <c r="M13" s="1">
        <v>2.7E-2</v>
      </c>
      <c r="O13" s="28"/>
      <c r="P13" s="18" t="s">
        <v>1</v>
      </c>
      <c r="Q13" s="1"/>
      <c r="R13" s="14">
        <f>C13-$C$20</f>
        <v>1.1499999999999996E-2</v>
      </c>
      <c r="S13" s="14">
        <f>D13-$D$20</f>
        <v>1.2499999999999997E-2</v>
      </c>
      <c r="T13" s="14">
        <f>E13-$E$20</f>
        <v>5.9999999999999984E-3</v>
      </c>
      <c r="U13" s="14">
        <f>F13-$F$20</f>
        <v>7.4999999999999997E-3</v>
      </c>
      <c r="V13" s="14">
        <f>G13-$G$20</f>
        <v>8.0000000000000002E-3</v>
      </c>
      <c r="W13" s="16">
        <f>H13-$H$20</f>
        <v>6.4999999999999988E-3</v>
      </c>
      <c r="X13" s="14">
        <f>I13-$I$20</f>
        <v>7.5000000000000032E-3</v>
      </c>
      <c r="Y13" s="14">
        <f>J13-$J$20</f>
        <v>1.2E-2</v>
      </c>
      <c r="Z13" s="14">
        <f>K12-$K$20</f>
        <v>0</v>
      </c>
      <c r="AA13" s="14">
        <f>L13-$L$20</f>
        <v>7.0000000000000027E-3</v>
      </c>
      <c r="AB13" s="1"/>
      <c r="AD13" s="28"/>
      <c r="AE13" s="24" t="s">
        <v>38</v>
      </c>
      <c r="AF13" s="96">
        <f>(LN(R49)-LN(R13))/3</f>
        <v>0.59238688993563438</v>
      </c>
      <c r="AG13" s="96">
        <f t="shared" ref="AG13:AJ17" si="0">(LN(S49)-LN(S13))/3</f>
        <v>0.50283733128138008</v>
      </c>
      <c r="AH13" s="96">
        <f t="shared" si="0"/>
        <v>0.55274269220117755</v>
      </c>
      <c r="AI13" s="96">
        <f t="shared" si="0"/>
        <v>-0.17027520792199713</v>
      </c>
      <c r="AJ13" s="96">
        <f t="shared" si="0"/>
        <v>9.0644571827880924E-2</v>
      </c>
      <c r="AK13" s="97">
        <f>(LN(W49)-LN(W13))/3</f>
        <v>0.6664662780020999</v>
      </c>
      <c r="AL13" s="96">
        <f t="shared" ref="AL13:AL17" si="1">(LN(X49)-LN(X13))/3</f>
        <v>0.11215741220707069</v>
      </c>
      <c r="AM13" s="96">
        <f t="shared" ref="AM13:AM17" si="2">(LN(Y49)-LN(Y13))/3</f>
        <v>6.3080666546176126E-2</v>
      </c>
      <c r="AN13" s="96"/>
      <c r="AO13" s="96">
        <f t="shared" ref="AO13:AO17" si="3">(LN(AA49)-LN(AA13))/3</f>
        <v>0.67479392149893602</v>
      </c>
      <c r="AP13" s="29"/>
      <c r="AQ13" s="28"/>
      <c r="AR13" s="24" t="s">
        <v>38</v>
      </c>
      <c r="AS13" s="60">
        <f>($AJ$12-AF13)/$AJ$12*100</f>
        <v>-5.5787450830320147</v>
      </c>
      <c r="AT13" s="60">
        <f t="shared" ref="AT13:BB13" si="4">($AJ$12-AG13)/$AJ$12*100</f>
        <v>10.381314442395391</v>
      </c>
      <c r="AU13" s="60">
        <f t="shared" si="4"/>
        <v>1.4868816513515153</v>
      </c>
      <c r="AV13" s="60">
        <f t="shared" si="4"/>
        <v>130.34746898789427</v>
      </c>
      <c r="AW13" s="60">
        <f t="shared" si="4"/>
        <v>83.844780658099523</v>
      </c>
      <c r="AX13" s="61">
        <f t="shared" si="4"/>
        <v>-18.78161800519641</v>
      </c>
      <c r="AY13" s="60">
        <f t="shared" si="4"/>
        <v>80.01063319637359</v>
      </c>
      <c r="AZ13" s="60">
        <f t="shared" si="4"/>
        <v>88.757385205351</v>
      </c>
      <c r="BA13" s="60"/>
      <c r="BB13" s="60">
        <f t="shared" si="4"/>
        <v>-20.265820584342553</v>
      </c>
      <c r="BC13" s="29"/>
    </row>
    <row r="14" spans="1:55" x14ac:dyDescent="0.2">
      <c r="A14" s="18" t="s">
        <v>2</v>
      </c>
      <c r="B14" s="1">
        <v>2.9000000000000001E-2</v>
      </c>
      <c r="C14" s="1">
        <v>3.6999999999999998E-2</v>
      </c>
      <c r="D14" s="1">
        <v>3.6999999999999998E-2</v>
      </c>
      <c r="E14" s="1"/>
      <c r="F14" s="1">
        <v>3.5000000000000003E-2</v>
      </c>
      <c r="G14" s="1">
        <v>3.6999999999999998E-2</v>
      </c>
      <c r="H14" s="1">
        <v>3.7999999999999999E-2</v>
      </c>
      <c r="I14" s="1">
        <v>4.5999999999999999E-2</v>
      </c>
      <c r="J14" s="1">
        <v>0.06</v>
      </c>
      <c r="K14" s="1">
        <v>3.5000000000000003E-2</v>
      </c>
      <c r="L14" s="1">
        <v>3.4000000000000002E-2</v>
      </c>
      <c r="M14" s="1">
        <v>2.8000000000000001E-2</v>
      </c>
      <c r="O14" s="28"/>
      <c r="P14" s="18" t="s">
        <v>2</v>
      </c>
      <c r="Q14" s="1"/>
      <c r="R14" s="14">
        <f>C14-$C$20</f>
        <v>2.4999999999999953E-3</v>
      </c>
      <c r="S14" s="14">
        <f>D14-$D$20</f>
        <v>6.4999999999999988E-3</v>
      </c>
      <c r="T14" s="14"/>
      <c r="U14" s="14">
        <f>F14-$F$20</f>
        <v>5.5000000000000049E-3</v>
      </c>
      <c r="V14" s="14">
        <f>G14-$G$20</f>
        <v>8.0000000000000002E-3</v>
      </c>
      <c r="W14" s="16">
        <f t="shared" ref="W14:W18" si="5">H14-$H$20</f>
        <v>8.5000000000000006E-3</v>
      </c>
      <c r="X14" s="14">
        <f>I14-$I$20</f>
        <v>1.8499999999999999E-2</v>
      </c>
      <c r="Y14" s="14">
        <f>J14-$J$20</f>
        <v>3.3000000000000002E-2</v>
      </c>
      <c r="Z14" s="14">
        <f>K14-$K$20</f>
        <v>9.0000000000000045E-3</v>
      </c>
      <c r="AA14" s="14">
        <f>L14-$L$20</f>
        <v>7.0000000000000027E-3</v>
      </c>
      <c r="AB14" s="1"/>
      <c r="AD14" s="28"/>
      <c r="AF14" s="96">
        <f t="shared" ref="AF14:AF17" si="6">(LN(R50)-LN(R14))/3</f>
        <v>0.99857742451799736</v>
      </c>
      <c r="AG14" s="96">
        <f t="shared" si="0"/>
        <v>0.53647930414470013</v>
      </c>
      <c r="AH14" s="96"/>
      <c r="AI14" s="96">
        <f t="shared" si="0"/>
        <v>-5.9211894646675012E-16</v>
      </c>
      <c r="AJ14" s="96">
        <f t="shared" si="0"/>
        <v>0.12096849789645632</v>
      </c>
      <c r="AK14" s="112">
        <f t="shared" ref="AK14:AK17" si="7">(LN(W50)-LN(W14))/3</f>
        <v>0.4717606326643809</v>
      </c>
      <c r="AL14" s="96">
        <f t="shared" si="1"/>
        <v>-0.18879849164026727</v>
      </c>
      <c r="AM14" s="96">
        <f t="shared" si="2"/>
        <v>-0.29793929200736552</v>
      </c>
      <c r="AN14" s="96">
        <f t="shared" ref="AN14:AN17" si="8">(LN(Z50)-LN(Z14))/3</f>
        <v>0.45270782805106452</v>
      </c>
      <c r="AO14" s="96">
        <f t="shared" si="3"/>
        <v>0.63474581755158166</v>
      </c>
      <c r="AP14" s="29"/>
      <c r="AQ14" s="28"/>
      <c r="AS14" s="60">
        <f t="shared" ref="AS14:AS18" si="9">($AJ$12-AF14)/$AJ$12*100</f>
        <v>-77.972458776580282</v>
      </c>
      <c r="AT14" s="60">
        <f t="shared" ref="AT14:AT18" si="10">($AJ$12-AG14)/$AJ$12*100</f>
        <v>4.3854402301678439</v>
      </c>
      <c r="AU14" s="60">
        <f t="shared" ref="AU14:AU18" si="11">($AJ$12-AH14)/$AJ$12*100</f>
        <v>100</v>
      </c>
      <c r="AV14" s="60">
        <f t="shared" ref="AV14:AV18" si="12">($AJ$12-AI14)/$AJ$12*100</f>
        <v>100.00000000000009</v>
      </c>
      <c r="AW14" s="60">
        <f t="shared" ref="AW14:AW18" si="13">($AJ$12-AJ14)/$AJ$12*100</f>
        <v>78.440268649640515</v>
      </c>
      <c r="AX14" s="61">
        <f t="shared" ref="AX14:AX18" si="14">($AJ$12-AK14)/$AJ$12*100</f>
        <v>15.919990090100677</v>
      </c>
      <c r="AY14" s="60">
        <f t="shared" ref="AY14:AY18" si="15">($AJ$12-AL14)/$AJ$12*100</f>
        <v>133.6487997280199</v>
      </c>
      <c r="AZ14" s="60">
        <f t="shared" ref="AZ14:AZ18" si="16">($AJ$12-AM14)/$AJ$12*100</f>
        <v>153.10052787373894</v>
      </c>
      <c r="BA14" s="60">
        <f t="shared" ref="BA14:BA18" si="17">($AJ$12-AN14)/$AJ$12*100</f>
        <v>19.315695220585102</v>
      </c>
      <c r="BB14" s="60">
        <f t="shared" ref="BB14:BB18" si="18">($AJ$12-AO14)/$AJ$12*100</f>
        <v>-13.128207261779131</v>
      </c>
      <c r="BC14" s="29"/>
    </row>
    <row r="15" spans="1:55" x14ac:dyDescent="0.2">
      <c r="A15" s="18" t="s">
        <v>3</v>
      </c>
      <c r="B15" s="1">
        <v>3.2000000000000001E-2</v>
      </c>
      <c r="C15" s="1">
        <v>3.7999999999999999E-2</v>
      </c>
      <c r="D15" s="1">
        <v>3.5999999999999997E-2</v>
      </c>
      <c r="E15" s="1">
        <v>3.5000000000000003E-2</v>
      </c>
      <c r="F15" s="1">
        <v>3.6999999999999998E-2</v>
      </c>
      <c r="G15" s="1">
        <v>3.5999999999999997E-2</v>
      </c>
      <c r="H15" s="1">
        <v>3.6999999999999998E-2</v>
      </c>
      <c r="I15" s="1">
        <v>3.5000000000000003E-2</v>
      </c>
      <c r="J15" s="1">
        <v>3.5999999999999997E-2</v>
      </c>
      <c r="K15" s="1">
        <v>3.4000000000000002E-2</v>
      </c>
      <c r="L15" s="1">
        <v>3.3000000000000002E-2</v>
      </c>
      <c r="M15" s="1">
        <v>2.7E-2</v>
      </c>
      <c r="O15" s="28"/>
      <c r="P15" s="18" t="s">
        <v>3</v>
      </c>
      <c r="Q15" s="1"/>
      <c r="R15" s="14">
        <f>C15-$C$20</f>
        <v>3.4999999999999962E-3</v>
      </c>
      <c r="S15" s="14">
        <f>D15-$D$20</f>
        <v>5.4999999999999979E-3</v>
      </c>
      <c r="T15" s="14">
        <f>E15-$E$20</f>
        <v>4.0000000000000036E-3</v>
      </c>
      <c r="U15" s="14">
        <f>F15-$F$20</f>
        <v>7.4999999999999997E-3</v>
      </c>
      <c r="V15" s="14">
        <f>G15-$G$20</f>
        <v>6.9999999999999993E-3</v>
      </c>
      <c r="W15" s="16">
        <f t="shared" si="5"/>
        <v>7.4999999999999997E-3</v>
      </c>
      <c r="X15" s="14">
        <f>I15-$I$20</f>
        <v>7.5000000000000032E-3</v>
      </c>
      <c r="Y15" s="14">
        <f>J15-$J$20</f>
        <v>8.9999999999999976E-3</v>
      </c>
      <c r="Z15" s="14">
        <f>K15-$K$20</f>
        <v>8.0000000000000036E-3</v>
      </c>
      <c r="AA15" s="14">
        <f>L15-$L$20</f>
        <v>6.0000000000000019E-3</v>
      </c>
      <c r="AB15" s="1"/>
      <c r="AD15" s="28"/>
      <c r="AF15" s="96">
        <f t="shared" si="6"/>
        <v>0.9358933473503509</v>
      </c>
      <c r="AG15" s="96">
        <f t="shared" si="0"/>
        <v>0.69691369897792332</v>
      </c>
      <c r="AH15" s="96">
        <f t="shared" si="0"/>
        <v>0.66603196740862736</v>
      </c>
      <c r="AI15" s="96">
        <f t="shared" si="0"/>
        <v>0</v>
      </c>
      <c r="AJ15" s="96">
        <f t="shared" si="0"/>
        <v>0.13515503603605517</v>
      </c>
      <c r="AK15" s="112">
        <f t="shared" si="7"/>
        <v>0.56622301538734776</v>
      </c>
      <c r="AL15" s="96">
        <f t="shared" si="1"/>
        <v>-4.7700281213557773E-2</v>
      </c>
      <c r="AM15" s="96">
        <f t="shared" si="2"/>
        <v>8.1707486010995048E-2</v>
      </c>
      <c r="AN15" s="96">
        <f t="shared" si="8"/>
        <v>0.47235533992888135</v>
      </c>
      <c r="AO15" s="96">
        <f t="shared" si="3"/>
        <v>0.70675451206669682</v>
      </c>
      <c r="AP15" s="29"/>
      <c r="AQ15" s="28"/>
      <c r="AS15" s="60">
        <f t="shared" si="9"/>
        <v>-66.800526519998542</v>
      </c>
      <c r="AT15" s="60">
        <f t="shared" si="10"/>
        <v>-24.208140016835635</v>
      </c>
      <c r="AU15" s="60">
        <f t="shared" si="11"/>
        <v>-18.704212565923303</v>
      </c>
      <c r="AV15" s="60">
        <f t="shared" si="12"/>
        <v>100</v>
      </c>
      <c r="AW15" s="60">
        <f t="shared" si="13"/>
        <v>75.911858721436047</v>
      </c>
      <c r="AX15" s="61">
        <f t="shared" si="14"/>
        <v>-0.91566241147234528</v>
      </c>
      <c r="AY15" s="60">
        <f t="shared" si="15"/>
        <v>108.50143025815839</v>
      </c>
      <c r="AZ15" s="60">
        <f t="shared" si="16"/>
        <v>85.437601703394279</v>
      </c>
      <c r="BA15" s="60">
        <f t="shared" si="17"/>
        <v>15.813997793943443</v>
      </c>
      <c r="BB15" s="60">
        <f t="shared" si="18"/>
        <v>-25.962028757726358</v>
      </c>
      <c r="BC15" s="29"/>
    </row>
    <row r="16" spans="1:55" x14ac:dyDescent="0.2">
      <c r="A16" s="18" t="s">
        <v>4</v>
      </c>
      <c r="B16" s="1">
        <v>3.1E-2</v>
      </c>
      <c r="C16" s="1">
        <v>3.6999999999999998E-2</v>
      </c>
      <c r="D16" s="1">
        <v>3.6999999999999998E-2</v>
      </c>
      <c r="E16" s="1">
        <v>3.6999999999999998E-2</v>
      </c>
      <c r="F16" s="1">
        <v>3.5000000000000003E-2</v>
      </c>
      <c r="G16" s="1">
        <v>3.5999999999999997E-2</v>
      </c>
      <c r="H16" s="1">
        <v>2.5999999999999999E-2</v>
      </c>
      <c r="I16" s="1">
        <v>3.7999999999999999E-2</v>
      </c>
      <c r="J16" s="1">
        <v>3.5000000000000003E-2</v>
      </c>
      <c r="K16" s="1">
        <v>3.7999999999999999E-2</v>
      </c>
      <c r="L16" s="1">
        <v>3.7999999999999999E-2</v>
      </c>
      <c r="M16" s="1">
        <v>2.8000000000000001E-2</v>
      </c>
      <c r="O16" s="28"/>
      <c r="P16" s="18" t="s">
        <v>4</v>
      </c>
      <c r="Q16" s="1"/>
      <c r="R16" s="15">
        <f>C16-$M$20</f>
        <v>9.3749999999999979E-3</v>
      </c>
      <c r="S16" s="15">
        <f>D16-$M$20</f>
        <v>9.3749999999999979E-3</v>
      </c>
      <c r="T16" s="15">
        <f>E16-$M$20</f>
        <v>9.3749999999999979E-3</v>
      </c>
      <c r="U16" s="15">
        <f>F16-$M$20</f>
        <v>7.3750000000000031E-3</v>
      </c>
      <c r="V16" s="15">
        <f>G16-$M$20</f>
        <v>8.374999999999997E-3</v>
      </c>
      <c r="W16" s="16">
        <f>G16-$H$20</f>
        <v>6.4999999999999988E-3</v>
      </c>
      <c r="X16" s="15">
        <f>I16-$M$20</f>
        <v>1.0374999999999999E-2</v>
      </c>
      <c r="Y16" s="15">
        <f>J16-$M$20</f>
        <v>7.3750000000000031E-3</v>
      </c>
      <c r="Z16" s="15">
        <f>K16-$M$20</f>
        <v>1.0374999999999999E-2</v>
      </c>
      <c r="AA16" s="15">
        <f>L16-$M$20</f>
        <v>1.0374999999999999E-2</v>
      </c>
      <c r="AB16" s="1"/>
      <c r="AD16" s="28"/>
      <c r="AF16" s="98">
        <f t="shared" si="6"/>
        <v>0.60239842578596481</v>
      </c>
      <c r="AG16" s="98">
        <f t="shared" si="0"/>
        <v>0.57186603608749709</v>
      </c>
      <c r="AH16" s="98">
        <f t="shared" si="0"/>
        <v>0.55882443792341974</v>
      </c>
      <c r="AI16" s="98">
        <f t="shared" si="0"/>
        <v>0.65184959263102726</v>
      </c>
      <c r="AJ16" s="98">
        <f t="shared" si="0"/>
        <v>0.60946453413594526</v>
      </c>
      <c r="AK16" s="112">
        <f>(LN(W52)-LN(W16))/3</f>
        <v>0.55151944923819007</v>
      </c>
      <c r="AL16" s="98">
        <f t="shared" si="1"/>
        <v>0.51832300135755427</v>
      </c>
      <c r="AM16" s="98">
        <f t="shared" si="2"/>
        <v>0.2808144939741351</v>
      </c>
      <c r="AN16" s="98">
        <f t="shared" si="8"/>
        <v>0.56272742664855191</v>
      </c>
      <c r="AO16" s="98">
        <f t="shared" si="3"/>
        <v>0.61230314465225621</v>
      </c>
      <c r="AP16" s="29"/>
      <c r="AQ16" s="28"/>
      <c r="AS16" s="62">
        <f t="shared" si="9"/>
        <v>-7.363061058604198</v>
      </c>
      <c r="AT16" s="62">
        <f t="shared" si="10"/>
        <v>-1.9213954115123584</v>
      </c>
      <c r="AU16" s="62">
        <f t="shared" si="11"/>
        <v>0.40295644608879372</v>
      </c>
      <c r="AV16" s="62">
        <f t="shared" si="12"/>
        <v>-16.176544657069076</v>
      </c>
      <c r="AW16" s="62">
        <f t="shared" si="13"/>
        <v>-8.6224252762909366</v>
      </c>
      <c r="AX16" s="62">
        <f t="shared" si="14"/>
        <v>1.7048953500981245</v>
      </c>
      <c r="AY16" s="62">
        <f t="shared" si="15"/>
        <v>7.6213654273353555</v>
      </c>
      <c r="AZ16" s="62">
        <f t="shared" si="16"/>
        <v>49.951556358485178</v>
      </c>
      <c r="BA16" s="62">
        <f t="shared" si="17"/>
        <v>-0.29265761741192181</v>
      </c>
      <c r="BB16" s="62">
        <f t="shared" si="18"/>
        <v>-9.1283394705165577</v>
      </c>
      <c r="BC16" s="29"/>
    </row>
    <row r="17" spans="1:55" x14ac:dyDescent="0.2">
      <c r="A17" s="18" t="s">
        <v>5</v>
      </c>
      <c r="B17" s="1">
        <v>2.9000000000000001E-2</v>
      </c>
      <c r="C17" s="1">
        <v>3.6999999999999998E-2</v>
      </c>
      <c r="D17" s="1">
        <v>3.5999999999999997E-2</v>
      </c>
      <c r="E17" s="1">
        <v>3.5999999999999997E-2</v>
      </c>
      <c r="F17" s="1">
        <v>3.5000000000000003E-2</v>
      </c>
      <c r="G17" s="1">
        <v>3.5999999999999997E-2</v>
      </c>
      <c r="H17" s="1">
        <v>3.5000000000000003E-2</v>
      </c>
      <c r="I17" s="1">
        <v>4.3999999999999997E-2</v>
      </c>
      <c r="J17" s="1">
        <v>3.5000000000000003E-2</v>
      </c>
      <c r="K17" s="1">
        <v>3.5000000000000003E-2</v>
      </c>
      <c r="L17" s="1">
        <v>4.2999999999999997E-2</v>
      </c>
      <c r="M17" s="1">
        <v>2.9000000000000001E-2</v>
      </c>
      <c r="O17" s="28"/>
      <c r="P17" s="18" t="s">
        <v>5</v>
      </c>
      <c r="Q17" s="1"/>
      <c r="R17" s="14">
        <f>C17-$C$20</f>
        <v>2.4999999999999953E-3</v>
      </c>
      <c r="S17" s="14">
        <f>D17-$D$20</f>
        <v>5.4999999999999979E-3</v>
      </c>
      <c r="T17" s="14">
        <f>E17-$E$20</f>
        <v>4.9999999999999975E-3</v>
      </c>
      <c r="U17" s="14">
        <f>F17-$F$20</f>
        <v>5.5000000000000049E-3</v>
      </c>
      <c r="V17" s="14">
        <f>G17-$G$20</f>
        <v>6.9999999999999993E-3</v>
      </c>
      <c r="W17" s="16">
        <f t="shared" si="5"/>
        <v>5.5000000000000049E-3</v>
      </c>
      <c r="X17" s="14">
        <f>I17-$I$20</f>
        <v>1.6499999999999997E-2</v>
      </c>
      <c r="Y17" s="14">
        <f>J17-$J$20</f>
        <v>8.0000000000000036E-3</v>
      </c>
      <c r="Z17" s="14">
        <f>K17-$K$20</f>
        <v>9.0000000000000045E-3</v>
      </c>
      <c r="AA17" s="14">
        <f>L17-$L$20</f>
        <v>1.5999999999999997E-2</v>
      </c>
      <c r="AB17" s="1"/>
      <c r="AD17" s="28"/>
      <c r="AF17" s="96">
        <f t="shared" si="6"/>
        <v>0.92419624074659412</v>
      </c>
      <c r="AG17" s="96">
        <f t="shared" si="0"/>
        <v>0.6655179606246896</v>
      </c>
      <c r="AH17" s="96">
        <f t="shared" si="0"/>
        <v>0.56824936407947524</v>
      </c>
      <c r="AI17" s="96">
        <f t="shared" si="0"/>
        <v>0.10338497610127935</v>
      </c>
      <c r="AJ17" s="96">
        <f t="shared" si="0"/>
        <v>0.16547896210463056</v>
      </c>
      <c r="AK17" s="112">
        <f t="shared" si="7"/>
        <v>0.56548309647457629</v>
      </c>
      <c r="AL17" s="96">
        <f t="shared" si="1"/>
        <v>-0.31051940133498085</v>
      </c>
      <c r="AM17" s="96">
        <f t="shared" si="2"/>
        <v>0.14876236754280647</v>
      </c>
      <c r="AN17" s="96">
        <f t="shared" si="8"/>
        <v>0.41225420904964194</v>
      </c>
      <c r="AO17" s="96">
        <f t="shared" si="3"/>
        <v>0.65744780204115638</v>
      </c>
      <c r="AP17" s="29"/>
      <c r="AQ17" s="28"/>
      <c r="AS17" s="60">
        <f t="shared" si="9"/>
        <v>-64.715798013496183</v>
      </c>
      <c r="AT17" s="60">
        <f t="shared" si="10"/>
        <v>-18.612603193510942</v>
      </c>
      <c r="AU17" s="60">
        <f t="shared" si="11"/>
        <v>-1.2768104308667445</v>
      </c>
      <c r="AV17" s="60">
        <f t="shared" si="12"/>
        <v>81.574109382470766</v>
      </c>
      <c r="AW17" s="60">
        <f t="shared" si="13"/>
        <v>70.507346712977025</v>
      </c>
      <c r="AX17" s="61">
        <f t="shared" si="14"/>
        <v>-0.7837896242773047</v>
      </c>
      <c r="AY17" s="60">
        <f t="shared" si="15"/>
        <v>155.34263042256694</v>
      </c>
      <c r="AZ17" s="60">
        <f t="shared" si="16"/>
        <v>73.486678473831816</v>
      </c>
      <c r="BA17" s="60">
        <f t="shared" si="17"/>
        <v>26.525581868652825</v>
      </c>
      <c r="BB17" s="60">
        <f t="shared" si="18"/>
        <v>-17.17429112019164</v>
      </c>
      <c r="BC17" s="29"/>
    </row>
    <row r="18" spans="1:55" x14ac:dyDescent="0.2">
      <c r="A18" s="18" t="s">
        <v>6</v>
      </c>
      <c r="B18" s="1">
        <v>2.9000000000000001E-2</v>
      </c>
      <c r="C18" s="1">
        <v>3.7999999999999999E-2</v>
      </c>
      <c r="D18" s="1">
        <v>3.4000000000000002E-2</v>
      </c>
      <c r="E18" s="1">
        <v>3.6999999999999998E-2</v>
      </c>
      <c r="F18" s="1">
        <v>3.9E-2</v>
      </c>
      <c r="G18" s="1">
        <v>3.6999999999999998E-2</v>
      </c>
      <c r="H18" s="1">
        <v>3.5000000000000003E-2</v>
      </c>
      <c r="I18" s="1">
        <v>5.3999999999999999E-2</v>
      </c>
      <c r="J18" s="1">
        <v>3.5000000000000003E-2</v>
      </c>
      <c r="K18" s="1">
        <v>3.5999999999999997E-2</v>
      </c>
      <c r="L18" s="1">
        <v>3.5000000000000003E-2</v>
      </c>
      <c r="M18" s="1">
        <v>2.8000000000000001E-2</v>
      </c>
      <c r="O18" s="28"/>
      <c r="P18" s="18" t="s">
        <v>6</v>
      </c>
      <c r="Q18" s="1"/>
      <c r="R18" s="14">
        <f>C18-$C$20</f>
        <v>3.4999999999999962E-3</v>
      </c>
      <c r="S18" s="14">
        <f>D18-$D$20</f>
        <v>3.5000000000000031E-3</v>
      </c>
      <c r="T18" s="14">
        <f>E18-$E$20</f>
        <v>5.9999999999999984E-3</v>
      </c>
      <c r="U18" s="14">
        <f>F18-$F$20</f>
        <v>9.5000000000000015E-3</v>
      </c>
      <c r="V18" s="14">
        <f>G18-$G$20</f>
        <v>8.0000000000000002E-3</v>
      </c>
      <c r="W18" s="16">
        <f t="shared" si="5"/>
        <v>5.5000000000000049E-3</v>
      </c>
      <c r="X18" s="14">
        <f>I18-$I$20</f>
        <v>2.6499999999999999E-2</v>
      </c>
      <c r="Y18" s="14">
        <f>J18-$J$20</f>
        <v>8.0000000000000036E-3</v>
      </c>
      <c r="Z18" s="14">
        <f>K18-$K$20</f>
        <v>9.9999999999999985E-3</v>
      </c>
      <c r="AA18" s="14">
        <f>L18-$L$20</f>
        <v>8.0000000000000036E-3</v>
      </c>
      <c r="AB18" s="1"/>
      <c r="AD18" s="28"/>
      <c r="AF18" s="96">
        <f>(LN(R54)-LN(R18))/3</f>
        <v>0.88642001231092638</v>
      </c>
      <c r="AG18" s="96">
        <f t="shared" ref="AG18" si="19">(LN(S54)-LN(S18))/3</f>
        <v>0.8622297813659805</v>
      </c>
      <c r="AH18" s="96">
        <f t="shared" ref="AH18" si="20">(LN(T54)-LN(T18))/3</f>
        <v>0.51938153934885001</v>
      </c>
      <c r="AI18" s="96">
        <f t="shared" ref="AI18" si="21">(LN(U54)-LN(U18))/3</f>
        <v>-0.12649654056830131</v>
      </c>
      <c r="AJ18" s="96">
        <f t="shared" ref="AJ18" si="22">(LN(V54)-LN(V18))/3</f>
        <v>0.32953713115126054</v>
      </c>
      <c r="AK18" s="97">
        <f>(LN(W54)-LN(W18))/3</f>
        <v>0.62625694873922788</v>
      </c>
      <c r="AL18" s="96">
        <f t="shared" ref="AL18" si="23">(LN(X54)-LN(X18))/3</f>
        <v>-0.22481834918259747</v>
      </c>
      <c r="AM18" s="96">
        <f t="shared" ref="AM18" si="24">(LN(Y54)-LN(Y18))/3</f>
        <v>0.2204661607484549</v>
      </c>
      <c r="AN18" s="96">
        <f t="shared" ref="AN18" si="25">(LN(Z54)-LN(Z18))/3</f>
        <v>0.42697794848735499</v>
      </c>
      <c r="AO18" s="96">
        <f t="shared" ref="AO18" si="26">(LN(AA54)-LN(AA18))/3</f>
        <v>0.61086048791610326</v>
      </c>
      <c r="AP18" s="29"/>
      <c r="AQ18" s="28"/>
      <c r="AS18" s="60">
        <f t="shared" si="9"/>
        <v>-57.983091972953815</v>
      </c>
      <c r="AT18" s="60">
        <f t="shared" si="10"/>
        <v>-53.671763903702299</v>
      </c>
      <c r="AU18" s="60">
        <f t="shared" si="11"/>
        <v>7.432706436661439</v>
      </c>
      <c r="AV18" s="60">
        <f t="shared" si="12"/>
        <v>122.54497227647497</v>
      </c>
      <c r="AW18" s="60">
        <f t="shared" si="13"/>
        <v>41.267915687680137</v>
      </c>
      <c r="AX18" s="61">
        <f t="shared" si="14"/>
        <v>-11.615270139757101</v>
      </c>
      <c r="AY18" s="60">
        <f t="shared" si="15"/>
        <v>140.06847481198744</v>
      </c>
      <c r="AZ18" s="60">
        <f t="shared" si="16"/>
        <v>60.707198318273072</v>
      </c>
      <c r="BA18" s="60">
        <f t="shared" si="17"/>
        <v>23.901428702582262</v>
      </c>
      <c r="BB18" s="60">
        <f t="shared" si="18"/>
        <v>-8.8712205329162295</v>
      </c>
      <c r="BC18" s="29"/>
    </row>
    <row r="19" spans="1:55" x14ac:dyDescent="0.2">
      <c r="A19" s="19" t="s">
        <v>7</v>
      </c>
      <c r="B19" s="13">
        <v>3.1E-2</v>
      </c>
      <c r="C19" s="13">
        <v>3.3000000000000002E-2</v>
      </c>
      <c r="D19" s="13">
        <v>3.1E-2</v>
      </c>
      <c r="E19" s="13">
        <v>3.2000000000000001E-2</v>
      </c>
      <c r="F19" s="13">
        <v>0.03</v>
      </c>
      <c r="G19" s="13">
        <v>0.03</v>
      </c>
      <c r="H19" s="13">
        <v>2.9000000000000001E-2</v>
      </c>
      <c r="I19" s="13">
        <v>2.9000000000000001E-2</v>
      </c>
      <c r="J19" s="13">
        <v>2.8000000000000001E-2</v>
      </c>
      <c r="K19" s="13"/>
      <c r="L19" s="13"/>
      <c r="M19" s="13">
        <v>2.8000000000000001E-2</v>
      </c>
      <c r="O19" s="28"/>
      <c r="P19" s="19" t="s">
        <v>7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D19" s="28"/>
      <c r="AE19" s="24" t="s">
        <v>31</v>
      </c>
      <c r="AF19" s="95">
        <f t="shared" ref="AF19:AO19" si="27">AVERAGE(AF13:AF15,AF17:AF18)</f>
        <v>0.86749478297230065</v>
      </c>
      <c r="AG19" s="95">
        <f t="shared" si="27"/>
        <v>0.6527956152789347</v>
      </c>
      <c r="AH19" s="95">
        <f t="shared" si="27"/>
        <v>0.57660139075953254</v>
      </c>
      <c r="AI19" s="95">
        <f t="shared" si="27"/>
        <v>-3.8677354477803939E-2</v>
      </c>
      <c r="AJ19" s="95">
        <f t="shared" si="27"/>
        <v>0.16835683980325672</v>
      </c>
      <c r="AK19" s="95">
        <f t="shared" si="27"/>
        <v>0.57923799425352651</v>
      </c>
      <c r="AL19" s="95">
        <f t="shared" si="27"/>
        <v>-0.13193582223286654</v>
      </c>
      <c r="AM19" s="95">
        <f t="shared" si="27"/>
        <v>4.3215477768213398E-2</v>
      </c>
      <c r="AN19" s="95">
        <f>AVERAGE(AN14:AN15,AN17:AN18)</f>
        <v>0.44107383137923573</v>
      </c>
      <c r="AO19" s="95">
        <f t="shared" si="27"/>
        <v>0.65692050821489478</v>
      </c>
      <c r="AP19" s="29"/>
      <c r="AQ19" s="28"/>
      <c r="AR19" s="24" t="s">
        <v>31</v>
      </c>
      <c r="AS19" s="63">
        <f>AVERAGE(AS13:AS18)</f>
        <v>-46.735613570777502</v>
      </c>
      <c r="AT19" s="63">
        <f t="shared" ref="AT19:BB19" si="28">AVERAGE(AT13:AT18)</f>
        <v>-13.941191308833</v>
      </c>
      <c r="AU19" s="63">
        <f t="shared" si="28"/>
        <v>14.890253589551948</v>
      </c>
      <c r="AV19" s="63">
        <f t="shared" si="28"/>
        <v>86.381667664961824</v>
      </c>
      <c r="AW19" s="63">
        <f t="shared" si="28"/>
        <v>56.891624192257062</v>
      </c>
      <c r="AX19" s="63">
        <f t="shared" si="28"/>
        <v>-2.4119091234173933</v>
      </c>
      <c r="AY19" s="63">
        <f t="shared" si="28"/>
        <v>104.19888897407361</v>
      </c>
      <c r="AZ19" s="63">
        <f t="shared" si="28"/>
        <v>85.240157988845723</v>
      </c>
      <c r="BA19" s="63">
        <f t="shared" si="28"/>
        <v>17.052809193670342</v>
      </c>
      <c r="BB19" s="63">
        <f t="shared" si="28"/>
        <v>-15.754984621245413</v>
      </c>
      <c r="BC19" s="29"/>
    </row>
    <row r="20" spans="1:55" x14ac:dyDescent="0.2">
      <c r="A20" s="20" t="s">
        <v>31</v>
      </c>
      <c r="B20" s="21">
        <f>AVERAGE(B12:B19)</f>
        <v>0.03</v>
      </c>
      <c r="C20" s="21">
        <f t="shared" ref="C20:H20" si="29">AVERAGE(C12,C19)</f>
        <v>3.4500000000000003E-2</v>
      </c>
      <c r="D20" s="21">
        <f t="shared" si="29"/>
        <v>3.0499999999999999E-2</v>
      </c>
      <c r="E20" s="21">
        <f t="shared" si="29"/>
        <v>3.1E-2</v>
      </c>
      <c r="F20" s="21">
        <f t="shared" si="29"/>
        <v>2.9499999999999998E-2</v>
      </c>
      <c r="G20" s="21">
        <f t="shared" si="29"/>
        <v>2.8999999999999998E-2</v>
      </c>
      <c r="H20" s="21">
        <f t="shared" si="29"/>
        <v>2.9499999999999998E-2</v>
      </c>
      <c r="I20" s="21">
        <f t="shared" ref="I20:K20" si="30">AVERAGE(I12,I19)</f>
        <v>2.75E-2</v>
      </c>
      <c r="J20" s="21">
        <f t="shared" si="30"/>
        <v>2.7E-2</v>
      </c>
      <c r="K20" s="21">
        <f t="shared" si="30"/>
        <v>2.5999999999999999E-2</v>
      </c>
      <c r="L20" s="21">
        <f>AVERAGE(L12,L19)</f>
        <v>2.7E-2</v>
      </c>
      <c r="M20" s="21">
        <f>AVERAGE(M12:M19)</f>
        <v>2.7625E-2</v>
      </c>
      <c r="O20" s="28"/>
      <c r="P20" s="21">
        <f>AVERAGE(R16:AA16,W13:W15,W17:W18)</f>
        <v>8.1583333333333334E-3</v>
      </c>
      <c r="Q20" s="20" t="s">
        <v>31</v>
      </c>
      <c r="R20" s="21">
        <f>AVERAGE(R13:R15,R17:R18)</f>
        <v>4.6999999999999958E-3</v>
      </c>
      <c r="S20" s="21">
        <f t="shared" ref="S20:AA20" si="31">AVERAGE(S13:S15,S17:S18)</f>
        <v>6.6999999999999994E-3</v>
      </c>
      <c r="T20" s="21">
        <f t="shared" si="31"/>
        <v>5.2499999999999995E-3</v>
      </c>
      <c r="U20" s="21">
        <f t="shared" si="31"/>
        <v>7.1000000000000021E-3</v>
      </c>
      <c r="V20" s="21">
        <f t="shared" si="31"/>
        <v>7.6E-3</v>
      </c>
      <c r="W20" s="21">
        <f>AVERAGE(W13:W15,W17:W18)</f>
        <v>6.700000000000002E-3</v>
      </c>
      <c r="X20" s="21">
        <f t="shared" si="31"/>
        <v>1.5299999999999999E-2</v>
      </c>
      <c r="Y20" s="21">
        <f t="shared" si="31"/>
        <v>1.4000000000000002E-2</v>
      </c>
      <c r="Z20" s="21">
        <f t="shared" si="31"/>
        <v>7.2000000000000024E-3</v>
      </c>
      <c r="AA20" s="21">
        <f t="shared" si="31"/>
        <v>8.8000000000000023E-3</v>
      </c>
      <c r="AB20" s="21"/>
      <c r="AD20" s="28"/>
      <c r="AE20" s="24" t="s">
        <v>32</v>
      </c>
      <c r="AF20" s="95">
        <f t="shared" ref="AF20:AO20" si="32">STDEV(AF13:AF15,AF17:AF18)</f>
        <v>0.15899575069313887</v>
      </c>
      <c r="AG20" s="95">
        <f t="shared" si="32"/>
        <v>0.14316765039658169</v>
      </c>
      <c r="AH20" s="95">
        <f t="shared" si="32"/>
        <v>6.3010404648261728E-2</v>
      </c>
      <c r="AI20" s="95">
        <f t="shared" si="32"/>
        <v>0.10977680281493997</v>
      </c>
      <c r="AJ20" s="95">
        <f t="shared" si="32"/>
        <v>9.4040655855624281E-2</v>
      </c>
      <c r="AK20" s="95">
        <f t="shared" si="32"/>
        <v>7.3704690672660944E-2</v>
      </c>
      <c r="AL20" s="95">
        <f t="shared" si="32"/>
        <v>0.16615486389193498</v>
      </c>
      <c r="AM20" s="95">
        <f t="shared" si="32"/>
        <v>0.20051233623048415</v>
      </c>
      <c r="AN20" s="95">
        <f>STDEV(AN14:AN15,AN17:AN18)</f>
        <v>2.6727932962999044E-2</v>
      </c>
      <c r="AO20" s="95">
        <f t="shared" si="32"/>
        <v>3.6798122428466001E-2</v>
      </c>
      <c r="AP20" s="29"/>
      <c r="AQ20" s="28"/>
      <c r="AR20" s="24" t="s">
        <v>32</v>
      </c>
      <c r="AS20" s="63">
        <f>STDEV(AS13:AS18)</f>
        <v>31.850336726992801</v>
      </c>
      <c r="AT20" s="63">
        <f t="shared" ref="AT20:BB20" si="33">STDEV(AT13:AT18)</f>
        <v>23.569793917144594</v>
      </c>
      <c r="AU20" s="63">
        <f t="shared" si="33"/>
        <v>42.611684352385758</v>
      </c>
      <c r="AV20" s="63">
        <f t="shared" si="33"/>
        <v>53.20337163920739</v>
      </c>
      <c r="AW20" s="63">
        <f t="shared" si="33"/>
        <v>35.423621745757323</v>
      </c>
      <c r="AX20" s="63">
        <f t="shared" si="33"/>
        <v>11.921118723051999</v>
      </c>
      <c r="AY20" s="63">
        <f t="shared" si="33"/>
        <v>54.222519960692836</v>
      </c>
      <c r="AZ20" s="63">
        <f t="shared" si="33"/>
        <v>36.339332597508005</v>
      </c>
      <c r="BA20" s="63">
        <f t="shared" si="33"/>
        <v>10.537522681814254</v>
      </c>
      <c r="BB20" s="63">
        <f t="shared" si="33"/>
        <v>6.7043928181699606</v>
      </c>
      <c r="BC20" s="29"/>
    </row>
    <row r="21" spans="1:55" x14ac:dyDescent="0.2">
      <c r="O21" s="28"/>
      <c r="P21" s="33">
        <f>STDEV(W13:W18,R16:V16,X16:AA16)</f>
        <v>1.7037685819830035E-3</v>
      </c>
      <c r="Q21" s="34" t="s">
        <v>32</v>
      </c>
      <c r="R21" s="33">
        <f>STDEV(R13:R15,R17:R18)</f>
        <v>3.8340579025361635E-3</v>
      </c>
      <c r="S21" s="33">
        <f t="shared" ref="S21:AA21" si="34">STDEV(S13:S15,S17:S18)</f>
        <v>3.42052627529741E-3</v>
      </c>
      <c r="T21" s="33">
        <f t="shared" si="34"/>
        <v>9.5742710775633592E-4</v>
      </c>
      <c r="U21" s="33">
        <f t="shared" si="34"/>
        <v>1.6733200530681491E-3</v>
      </c>
      <c r="V21" s="33">
        <f t="shared" si="34"/>
        <v>5.4772255750516654E-4</v>
      </c>
      <c r="W21" s="33">
        <f>STDEV(W13:W15,W17:W18)</f>
        <v>1.3038404810405276E-3</v>
      </c>
      <c r="X21" s="33">
        <f t="shared" si="34"/>
        <v>8.0436310208760811E-3</v>
      </c>
      <c r="Y21" s="33">
        <f t="shared" si="34"/>
        <v>1.0747092630102338E-2</v>
      </c>
      <c r="Z21" s="33">
        <f t="shared" si="34"/>
        <v>4.0865633483405132E-3</v>
      </c>
      <c r="AA21" s="33">
        <f t="shared" si="34"/>
        <v>4.0865633483405063E-3</v>
      </c>
      <c r="AB21" s="35"/>
      <c r="AD21" s="28"/>
      <c r="AE21" s="24" t="s">
        <v>34</v>
      </c>
      <c r="AF21" s="95">
        <f t="shared" ref="AF21:AO21" si="35">AF20/AF19*100</f>
        <v>18.328150648741786</v>
      </c>
      <c r="AG21" s="95">
        <f t="shared" si="35"/>
        <v>21.931466303646545</v>
      </c>
      <c r="AH21" s="95">
        <f t="shared" si="35"/>
        <v>10.927896751213312</v>
      </c>
      <c r="AI21" s="95">
        <f t="shared" si="35"/>
        <v>-283.82707219010649</v>
      </c>
      <c r="AJ21" s="95">
        <f t="shared" si="35"/>
        <v>55.857936015858343</v>
      </c>
      <c r="AK21" s="95">
        <f t="shared" si="35"/>
        <v>12.724422673213173</v>
      </c>
      <c r="AL21" s="95">
        <f t="shared" si="35"/>
        <v>-125.93612642870553</v>
      </c>
      <c r="AM21" s="95">
        <f t="shared" si="35"/>
        <v>463.98268996569669</v>
      </c>
      <c r="AN21" s="95">
        <f t="shared" si="35"/>
        <v>6.0597412635932013</v>
      </c>
      <c r="AO21" s="95">
        <f t="shared" si="35"/>
        <v>5.6016096267812721</v>
      </c>
      <c r="AP21" s="29"/>
      <c r="AQ21" s="28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29"/>
    </row>
    <row r="22" spans="1:55" x14ac:dyDescent="0.2">
      <c r="O22" s="28"/>
      <c r="P22" s="21">
        <f>P21/P20*100</f>
        <v>20.883782414500555</v>
      </c>
      <c r="Q22" s="23" t="s">
        <v>34</v>
      </c>
      <c r="R22" s="21">
        <f>100*R21/R20</f>
        <v>81.575700053961</v>
      </c>
      <c r="S22" s="21">
        <f t="shared" ref="S22:AA22" si="36">100*S21/S20</f>
        <v>51.052630974588212</v>
      </c>
      <c r="T22" s="21">
        <f t="shared" si="36"/>
        <v>18.2367068144064</v>
      </c>
      <c r="U22" s="21">
        <f t="shared" si="36"/>
        <v>23.567888071382374</v>
      </c>
      <c r="V22" s="21">
        <f t="shared" si="36"/>
        <v>7.2068757566469284</v>
      </c>
      <c r="W22" s="21">
        <f t="shared" si="36"/>
        <v>19.460305687172049</v>
      </c>
      <c r="X22" s="21">
        <f t="shared" si="36"/>
        <v>52.5727517704319</v>
      </c>
      <c r="Y22" s="21">
        <f t="shared" si="36"/>
        <v>76.764947357873822</v>
      </c>
      <c r="Z22" s="21">
        <f t="shared" si="36"/>
        <v>56.757824282507109</v>
      </c>
      <c r="AA22" s="21">
        <f t="shared" si="36"/>
        <v>46.438219867505737</v>
      </c>
      <c r="AB22" s="38"/>
      <c r="AD22" s="28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29"/>
      <c r="AQ22" s="28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29"/>
    </row>
    <row r="23" spans="1:55" x14ac:dyDescent="0.2">
      <c r="A23" s="17" t="s">
        <v>9</v>
      </c>
      <c r="B23" s="18">
        <v>1</v>
      </c>
      <c r="C23" s="18">
        <v>2</v>
      </c>
      <c r="D23" s="18">
        <v>3</v>
      </c>
      <c r="E23" s="18">
        <v>4</v>
      </c>
      <c r="F23" s="18">
        <v>5</v>
      </c>
      <c r="G23" s="18">
        <v>6</v>
      </c>
      <c r="H23" s="18">
        <v>7</v>
      </c>
      <c r="I23" s="18">
        <v>8</v>
      </c>
      <c r="J23" s="18">
        <v>9</v>
      </c>
      <c r="K23" s="18">
        <v>10</v>
      </c>
      <c r="L23" s="18">
        <v>11</v>
      </c>
      <c r="M23" s="18">
        <v>12</v>
      </c>
      <c r="O23" s="28"/>
      <c r="P23" s="36" t="s">
        <v>9</v>
      </c>
      <c r="Q23" s="37">
        <v>1</v>
      </c>
      <c r="R23" s="37">
        <v>2</v>
      </c>
      <c r="S23" s="37">
        <v>3</v>
      </c>
      <c r="T23" s="37">
        <v>4</v>
      </c>
      <c r="U23" s="37">
        <v>5</v>
      </c>
      <c r="V23" s="37">
        <v>6</v>
      </c>
      <c r="W23" s="37">
        <v>7</v>
      </c>
      <c r="X23" s="37">
        <v>8</v>
      </c>
      <c r="Y23" s="37">
        <v>9</v>
      </c>
      <c r="Z23" s="37">
        <v>10</v>
      </c>
      <c r="AA23" s="37">
        <v>11</v>
      </c>
      <c r="AB23" s="37">
        <v>12</v>
      </c>
      <c r="AD23" s="28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29"/>
      <c r="AQ23" s="28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29"/>
    </row>
    <row r="24" spans="1:55" x14ac:dyDescent="0.2">
      <c r="A24" s="18" t="s">
        <v>0</v>
      </c>
      <c r="B24" s="1">
        <v>0.03</v>
      </c>
      <c r="C24" s="1">
        <v>3.9E-2</v>
      </c>
      <c r="D24" s="1">
        <v>3.2000000000000001E-2</v>
      </c>
      <c r="E24" s="1">
        <v>3.7999999999999999E-2</v>
      </c>
      <c r="F24" s="1">
        <v>3.2000000000000001E-2</v>
      </c>
      <c r="G24" s="1">
        <v>2.8000000000000001E-2</v>
      </c>
      <c r="H24" s="1">
        <v>3.2000000000000001E-2</v>
      </c>
      <c r="I24" s="1">
        <v>2.9000000000000001E-2</v>
      </c>
      <c r="J24" s="1">
        <v>3.1E-2</v>
      </c>
      <c r="K24" s="1">
        <v>3.5000000000000003E-2</v>
      </c>
      <c r="L24" s="1">
        <v>0.03</v>
      </c>
      <c r="M24" s="1">
        <v>0.03</v>
      </c>
      <c r="O24" s="28"/>
      <c r="P24" s="18" t="s"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D24" s="28"/>
      <c r="AF24" s="95"/>
      <c r="AG24" s="95"/>
      <c r="AH24" s="95"/>
      <c r="AI24" s="95" t="s">
        <v>39</v>
      </c>
      <c r="AJ24" s="95">
        <f>AVERAGE(AF28:AO28,AK25:AK27,AK29:AK30)</f>
        <v>0.55511834552271788</v>
      </c>
      <c r="AK24" s="95">
        <f>STDEV(AF28:AO28,AK25:AK27,AK29:AK30)</f>
        <v>0.17087877664457526</v>
      </c>
      <c r="AL24" s="95">
        <f>AK24/AJ24*100</f>
        <v>30.782404873265378</v>
      </c>
      <c r="AM24" s="95"/>
      <c r="AN24" s="95"/>
      <c r="AO24" s="95"/>
      <c r="AP24" s="29"/>
      <c r="AQ24" s="28"/>
      <c r="AS24" s="63"/>
      <c r="AT24" s="63"/>
      <c r="AU24" s="63"/>
      <c r="AV24" s="63"/>
      <c r="AW24" s="63"/>
      <c r="AX24" s="63"/>
      <c r="AY24" s="99"/>
      <c r="AZ24" s="63"/>
      <c r="BA24" s="63"/>
      <c r="BB24" s="63"/>
      <c r="BC24" s="29"/>
    </row>
    <row r="25" spans="1:55" x14ac:dyDescent="0.2">
      <c r="A25" s="18" t="s">
        <v>1</v>
      </c>
      <c r="B25" s="1"/>
      <c r="C25" s="1">
        <v>5.0999999999999997E-2</v>
      </c>
      <c r="D25" s="1">
        <v>5.0999999999999997E-2</v>
      </c>
      <c r="E25" s="1">
        <v>4.2000000000000003E-2</v>
      </c>
      <c r="F25" s="1">
        <v>3.9E-2</v>
      </c>
      <c r="G25" s="1">
        <v>3.7999999999999999E-2</v>
      </c>
      <c r="H25" s="1">
        <v>4.2000000000000003E-2</v>
      </c>
      <c r="I25" s="1">
        <v>3.6999999999999998E-2</v>
      </c>
      <c r="J25" s="1">
        <v>3.7999999999999999E-2</v>
      </c>
      <c r="K25" s="1">
        <v>4.1000000000000002E-2</v>
      </c>
      <c r="L25" s="1">
        <v>4.2999999999999997E-2</v>
      </c>
      <c r="M25" s="1">
        <v>3.3000000000000002E-2</v>
      </c>
      <c r="O25" s="28"/>
      <c r="P25" s="18" t="s">
        <v>1</v>
      </c>
      <c r="Q25" s="1"/>
      <c r="R25" s="14">
        <f>C25-$C$32</f>
        <v>1.3999999999999992E-2</v>
      </c>
      <c r="S25" s="14">
        <f>D25-$D$32</f>
        <v>1.7999999999999995E-2</v>
      </c>
      <c r="T25" s="14">
        <f>E25-$E$32</f>
        <v>6.9999999999999993E-3</v>
      </c>
      <c r="U25" s="14">
        <f>F25-$F$32</f>
        <v>8.0000000000000002E-3</v>
      </c>
      <c r="V25" s="14">
        <f>G25-$G$32</f>
        <v>8.0000000000000002E-3</v>
      </c>
      <c r="W25" s="16">
        <f>H25-$H$32</f>
        <v>1.0500000000000002E-2</v>
      </c>
      <c r="X25" s="14">
        <f>I25-$I$32</f>
        <v>7.4999999999999997E-3</v>
      </c>
      <c r="Y25" s="14">
        <f>J25-$J$32</f>
        <v>4.9999999999999975E-3</v>
      </c>
      <c r="Z25" s="14">
        <f>K25-$K$32</f>
        <v>5.9999999999999984E-3</v>
      </c>
      <c r="AA25" s="14">
        <f>L25-$L$32</f>
        <v>1.2999999999999998E-2</v>
      </c>
      <c r="AB25" s="1"/>
      <c r="AD25" s="28"/>
      <c r="AE25" s="24" t="s">
        <v>40</v>
      </c>
      <c r="AF25" s="96">
        <f>(LN(R37)-LN(R13))/2</f>
        <v>0.75444834160611185</v>
      </c>
      <c r="AG25" s="96">
        <f t="shared" ref="AG25:AO30" si="37">(LN(S37)-LN(S13))/2</f>
        <v>0.38505411084803698</v>
      </c>
      <c r="AH25" s="96">
        <f t="shared" si="37"/>
        <v>0.32529378307057444</v>
      </c>
      <c r="AI25" s="96">
        <f t="shared" si="37"/>
        <v>-0.38107002602344897</v>
      </c>
      <c r="AJ25" s="96">
        <f t="shared" si="37"/>
        <v>5.8891517828191908E-2</v>
      </c>
      <c r="AK25" s="97">
        <f t="shared" si="37"/>
        <v>0.56196504832619976</v>
      </c>
      <c r="AL25" s="96">
        <f t="shared" si="37"/>
        <v>6.2581571477002829E-2</v>
      </c>
      <c r="AM25" s="96">
        <f t="shared" si="37"/>
        <v>-0.1438410362258904</v>
      </c>
      <c r="AN25" s="96"/>
      <c r="AO25" s="96">
        <f t="shared" si="37"/>
        <v>0.69314718055994518</v>
      </c>
      <c r="AP25" s="29"/>
      <c r="AQ25" s="28"/>
      <c r="AR25" s="24" t="s">
        <v>40</v>
      </c>
      <c r="AS25" s="60">
        <f>($AJ$24-AF25)/$AJ$24*100</f>
        <v>-35.90765783388013</v>
      </c>
      <c r="AT25" s="60">
        <f t="shared" ref="AT25:BB25" si="38">($AJ$24-AG25)/$AJ$24*100</f>
        <v>30.635671843009039</v>
      </c>
      <c r="AU25" s="60">
        <f t="shared" si="38"/>
        <v>41.401002922310738</v>
      </c>
      <c r="AV25" s="60">
        <f t="shared" si="38"/>
        <v>168.64662807434706</v>
      </c>
      <c r="AW25" s="60">
        <f t="shared" si="38"/>
        <v>89.39117788068458</v>
      </c>
      <c r="AX25" s="61">
        <f t="shared" si="38"/>
        <v>-1.2333771453787554</v>
      </c>
      <c r="AY25" s="60">
        <f t="shared" si="38"/>
        <v>88.726445093780143</v>
      </c>
      <c r="AZ25" s="60">
        <f t="shared" si="38"/>
        <v>125.91177852182942</v>
      </c>
      <c r="BA25" s="60"/>
      <c r="BB25" s="60">
        <f t="shared" si="38"/>
        <v>-24.864758325948451</v>
      </c>
      <c r="BC25" s="29"/>
    </row>
    <row r="26" spans="1:55" x14ac:dyDescent="0.2">
      <c r="A26" s="18" t="s">
        <v>2</v>
      </c>
      <c r="B26" s="1">
        <v>0.03</v>
      </c>
      <c r="C26" s="1">
        <v>4.3999999999999997E-2</v>
      </c>
      <c r="D26" s="1">
        <v>4.1000000000000002E-2</v>
      </c>
      <c r="E26" s="1"/>
      <c r="F26" s="1">
        <v>3.9E-2</v>
      </c>
      <c r="G26" s="1">
        <v>3.9E-2</v>
      </c>
      <c r="H26" s="1">
        <v>4.2999999999999997E-2</v>
      </c>
      <c r="I26" s="1">
        <v>4.1000000000000002E-2</v>
      </c>
      <c r="J26" s="1">
        <v>3.9E-2</v>
      </c>
      <c r="K26" s="1">
        <v>4.1000000000000002E-2</v>
      </c>
      <c r="L26" s="1">
        <v>0.04</v>
      </c>
      <c r="M26" s="1">
        <v>3.1E-2</v>
      </c>
      <c r="O26" s="28"/>
      <c r="P26" s="18" t="s">
        <v>2</v>
      </c>
      <c r="Q26" s="1"/>
      <c r="R26" s="14">
        <f t="shared" ref="R26:R27" si="39">C26-$C$32</f>
        <v>6.9999999999999923E-3</v>
      </c>
      <c r="S26" s="14">
        <f t="shared" ref="S26:S27" si="40">D26-$D$32</f>
        <v>8.0000000000000002E-3</v>
      </c>
      <c r="T26" s="14"/>
      <c r="U26" s="14">
        <f t="shared" ref="U26:U27" si="41">F26-$F$32</f>
        <v>8.0000000000000002E-3</v>
      </c>
      <c r="V26" s="14">
        <f t="shared" ref="V26:V27" si="42">G26-$G$32</f>
        <v>9.0000000000000011E-3</v>
      </c>
      <c r="W26" s="16">
        <f t="shared" ref="W26:W29" si="43">H26-$H$32</f>
        <v>1.1499999999999996E-2</v>
      </c>
      <c r="X26" s="14">
        <f t="shared" ref="X26:X27" si="44">I26-$I$32</f>
        <v>1.1500000000000003E-2</v>
      </c>
      <c r="Y26" s="14">
        <f t="shared" ref="Y26:Y27" si="45">J26-$J$32</f>
        <v>5.9999999999999984E-3</v>
      </c>
      <c r="Z26" s="14">
        <f t="shared" ref="Z26" si="46">K26-$K$32</f>
        <v>5.9999999999999984E-3</v>
      </c>
      <c r="AA26" s="14">
        <f t="shared" ref="AA26:AA27" si="47">L26-$L$32</f>
        <v>1.0000000000000002E-2</v>
      </c>
      <c r="AB26" s="1"/>
      <c r="AD26" s="28"/>
      <c r="AF26" s="96">
        <f t="shared" ref="AF26:AF30" si="48">(LN(R38)-LN(R14))/2</f>
        <v>1.0140741236461432</v>
      </c>
      <c r="AG26" s="96">
        <f t="shared" si="37"/>
        <v>0.58636013041091584</v>
      </c>
      <c r="AH26" s="96"/>
      <c r="AI26" s="96">
        <f t="shared" si="37"/>
        <v>-8.8817841970012523E-16</v>
      </c>
      <c r="AJ26" s="96">
        <f t="shared" si="37"/>
        <v>5.8891517828191908E-2</v>
      </c>
      <c r="AK26" s="97">
        <f t="shared" si="37"/>
        <v>0.28399201880296943</v>
      </c>
      <c r="AL26" s="96">
        <f t="shared" si="37"/>
        <v>-0.28319773746040044</v>
      </c>
      <c r="AM26" s="96">
        <f t="shared" si="37"/>
        <v>-0.77529870620558383</v>
      </c>
      <c r="AN26" s="96">
        <f t="shared" si="37"/>
        <v>5.2680257828912946E-2</v>
      </c>
      <c r="AO26" s="96">
        <f t="shared" si="37"/>
        <v>0.54930614433405456</v>
      </c>
      <c r="AP26" s="29"/>
      <c r="AQ26" s="28"/>
      <c r="AS26" s="60">
        <f t="shared" ref="AS26:AS30" si="49">($AJ$24-AF26)/$AJ$24*100</f>
        <v>-82.67710512994438</v>
      </c>
      <c r="AT26" s="60">
        <f t="shared" ref="AT26:AT30" si="50">($AJ$24-AG26)/$AJ$24*100</f>
        <v>-5.6279503533214443</v>
      </c>
      <c r="AU26" s="60">
        <f t="shared" ref="AU26:AU30" si="51">($AJ$24-AH26)/$AJ$24*100</f>
        <v>100</v>
      </c>
      <c r="AV26" s="60">
        <f t="shared" ref="AV26:AV30" si="52">($AJ$24-AI26)/$AJ$24*100</f>
        <v>100.00000000000016</v>
      </c>
      <c r="AW26" s="60">
        <f t="shared" ref="AW26:AW30" si="53">($AJ$24-AJ26)/$AJ$24*100</f>
        <v>89.39117788068458</v>
      </c>
      <c r="AX26" s="61">
        <f t="shared" ref="AX26:AX30" si="54">($AJ$24-AK26)/$AJ$24*100</f>
        <v>48.841175743245685</v>
      </c>
      <c r="AY26" s="60">
        <f t="shared" ref="AY26:AY30" si="55">($AJ$24-AL26)/$AJ$24*100</f>
        <v>151.01574101171741</v>
      </c>
      <c r="AZ26" s="60">
        <f t="shared" ref="AZ26:AZ30" si="56">($AJ$24-AM26)/$AJ$24*100</f>
        <v>239.66367936832228</v>
      </c>
      <c r="BA26" s="60">
        <f t="shared" ref="BA26:BA30" si="57">($AJ$24-AN26)/$AJ$24*100</f>
        <v>90.510085236093673</v>
      </c>
      <c r="BB26" s="60">
        <f t="shared" ref="BB26:BB30" si="58">($AJ$24-AO26)/$AJ$24*100</f>
        <v>1.0470201958809995</v>
      </c>
      <c r="BC26" s="29"/>
    </row>
    <row r="27" spans="1:55" x14ac:dyDescent="0.2">
      <c r="A27" s="18" t="s">
        <v>3</v>
      </c>
      <c r="B27" s="1">
        <v>3.5999999999999997E-2</v>
      </c>
      <c r="C27" s="1">
        <v>4.7E-2</v>
      </c>
      <c r="D27" s="1">
        <v>4.1000000000000002E-2</v>
      </c>
      <c r="E27" s="1">
        <v>0.04</v>
      </c>
      <c r="F27" s="1">
        <v>4.2000000000000003E-2</v>
      </c>
      <c r="G27" s="1">
        <v>3.7999999999999999E-2</v>
      </c>
      <c r="H27" s="1">
        <v>4.3999999999999997E-2</v>
      </c>
      <c r="I27" s="1">
        <v>3.6999999999999998E-2</v>
      </c>
      <c r="J27" s="1">
        <v>3.6999999999999998E-2</v>
      </c>
      <c r="K27" s="1">
        <v>4.1000000000000002E-2</v>
      </c>
      <c r="L27" s="1">
        <v>4.1000000000000002E-2</v>
      </c>
      <c r="M27" s="1">
        <v>3.1E-2</v>
      </c>
      <c r="O27" s="28"/>
      <c r="P27" s="18" t="s">
        <v>3</v>
      </c>
      <c r="Q27" s="1"/>
      <c r="R27" s="14">
        <f t="shared" si="39"/>
        <v>9.999999999999995E-3</v>
      </c>
      <c r="S27" s="14">
        <f t="shared" si="40"/>
        <v>8.0000000000000002E-3</v>
      </c>
      <c r="T27" s="14">
        <f t="shared" ref="T27" si="59">E27-$E$32</f>
        <v>4.9999999999999975E-3</v>
      </c>
      <c r="U27" s="14">
        <f t="shared" si="41"/>
        <v>1.1000000000000003E-2</v>
      </c>
      <c r="V27" s="14">
        <f t="shared" si="42"/>
        <v>8.0000000000000002E-3</v>
      </c>
      <c r="W27" s="16">
        <f t="shared" si="43"/>
        <v>1.2499999999999997E-2</v>
      </c>
      <c r="X27" s="14">
        <f t="shared" si="44"/>
        <v>7.4999999999999997E-3</v>
      </c>
      <c r="Y27" s="14">
        <f t="shared" si="45"/>
        <v>3.9999999999999966E-3</v>
      </c>
      <c r="Z27" s="14">
        <f>K27-$K$32</f>
        <v>5.9999999999999984E-3</v>
      </c>
      <c r="AA27" s="14">
        <f t="shared" si="47"/>
        <v>1.1000000000000003E-2</v>
      </c>
      <c r="AB27" s="1"/>
      <c r="AD27" s="28"/>
      <c r="AF27" s="96">
        <f t="shared" si="48"/>
        <v>0.81880439470039912</v>
      </c>
      <c r="AG27" s="96">
        <f t="shared" si="37"/>
        <v>0.56423262590889545</v>
      </c>
      <c r="AH27" s="96">
        <f t="shared" si="37"/>
        <v>0.48254044802179274</v>
      </c>
      <c r="AI27" s="96">
        <f t="shared" si="37"/>
        <v>-0.15507746415191992</v>
      </c>
      <c r="AJ27" s="96">
        <f t="shared" si="37"/>
        <v>0.12565721414045328</v>
      </c>
      <c r="AK27" s="97">
        <f t="shared" si="37"/>
        <v>0.40915516175697597</v>
      </c>
      <c r="AL27" s="96">
        <f t="shared" si="37"/>
        <v>-7.1550421820337107E-2</v>
      </c>
      <c r="AM27" s="96">
        <f t="shared" si="37"/>
        <v>-0.40546510810816461</v>
      </c>
      <c r="AN27" s="96">
        <f t="shared" si="37"/>
        <v>-4.4408920985006262E-16</v>
      </c>
      <c r="AO27" s="96">
        <f t="shared" si="37"/>
        <v>0.64964149206513011</v>
      </c>
      <c r="AP27" s="29"/>
      <c r="AQ27" s="28"/>
      <c r="AS27" s="60">
        <f t="shared" si="49"/>
        <v>-47.500870995244391</v>
      </c>
      <c r="AT27" s="60">
        <f t="shared" si="50"/>
        <v>-1.6418625793379709</v>
      </c>
      <c r="AU27" s="60">
        <f t="shared" si="51"/>
        <v>13.074310745861476</v>
      </c>
      <c r="AV27" s="60">
        <f t="shared" si="52"/>
        <v>127.93592851014388</v>
      </c>
      <c r="AW27" s="60">
        <f t="shared" si="53"/>
        <v>77.363887330704188</v>
      </c>
      <c r="AX27" s="61">
        <f t="shared" si="54"/>
        <v>26.294065930805822</v>
      </c>
      <c r="AY27" s="60">
        <f t="shared" si="55"/>
        <v>112.88921946057518</v>
      </c>
      <c r="AZ27" s="60">
        <f t="shared" si="56"/>
        <v>173.04120128228965</v>
      </c>
      <c r="BA27" s="60">
        <f t="shared" si="57"/>
        <v>100.00000000000009</v>
      </c>
      <c r="BB27" s="60">
        <f t="shared" si="58"/>
        <v>-17.02756669902633</v>
      </c>
      <c r="BC27" s="29"/>
    </row>
    <row r="28" spans="1:55" x14ac:dyDescent="0.2">
      <c r="A28" s="18" t="s">
        <v>4</v>
      </c>
      <c r="B28" s="1">
        <v>3.3000000000000002E-2</v>
      </c>
      <c r="C28" s="1">
        <v>4.3999999999999997E-2</v>
      </c>
      <c r="D28" s="1">
        <v>4.2000000000000003E-2</v>
      </c>
      <c r="E28" s="1">
        <v>4.3999999999999997E-2</v>
      </c>
      <c r="F28" s="1">
        <v>4.4999999999999998E-2</v>
      </c>
      <c r="G28" s="1">
        <v>4.3999999999999997E-2</v>
      </c>
      <c r="H28" s="1">
        <v>3.7999999999999999E-2</v>
      </c>
      <c r="I28" s="1">
        <v>4.3999999999999997E-2</v>
      </c>
      <c r="J28" s="1">
        <v>3.7999999999999999E-2</v>
      </c>
      <c r="K28" s="1">
        <v>4.7E-2</v>
      </c>
      <c r="L28" s="1">
        <v>4.8000000000000001E-2</v>
      </c>
      <c r="M28" s="1">
        <v>0.03</v>
      </c>
      <c r="O28" s="28"/>
      <c r="P28" s="18" t="s">
        <v>4</v>
      </c>
      <c r="Q28" s="1"/>
      <c r="R28" s="15">
        <f>C28-$M$32</f>
        <v>1.2624999999999997E-2</v>
      </c>
      <c r="S28" s="15">
        <f t="shared" ref="S28:V28" si="60">D28-$M$32</f>
        <v>1.0625000000000002E-2</v>
      </c>
      <c r="T28" s="15">
        <f t="shared" si="60"/>
        <v>1.2624999999999997E-2</v>
      </c>
      <c r="U28" s="15">
        <f t="shared" si="60"/>
        <v>1.3624999999999998E-2</v>
      </c>
      <c r="V28" s="15">
        <f t="shared" si="60"/>
        <v>1.2624999999999997E-2</v>
      </c>
      <c r="W28" s="16">
        <f t="shared" si="43"/>
        <v>6.4999999999999988E-3</v>
      </c>
      <c r="X28" s="15">
        <f>I28-$M$32</f>
        <v>1.2624999999999997E-2</v>
      </c>
      <c r="Y28" s="15">
        <f t="shared" ref="Y28:AA28" si="61">J28-$M$32</f>
        <v>6.6249999999999989E-3</v>
      </c>
      <c r="Z28" s="15">
        <f t="shared" si="61"/>
        <v>1.5625E-2</v>
      </c>
      <c r="AA28" s="15">
        <f t="shared" si="61"/>
        <v>1.6625000000000001E-2</v>
      </c>
      <c r="AB28" s="1"/>
      <c r="AD28" s="28"/>
      <c r="AF28" s="98">
        <f t="shared" si="48"/>
        <v>0.45143385577100736</v>
      </c>
      <c r="AG28" s="98">
        <f t="shared" si="37"/>
        <v>0.59998239146419885</v>
      </c>
      <c r="AH28" s="98">
        <f t="shared" si="37"/>
        <v>0.77448997169849321</v>
      </c>
      <c r="AI28" s="98">
        <f t="shared" si="37"/>
        <v>0.71995772627949406</v>
      </c>
      <c r="AJ28" s="98">
        <f t="shared" si="37"/>
        <v>0.75780957860822307</v>
      </c>
      <c r="AK28" s="98">
        <f t="shared" si="37"/>
        <v>0.63184601951377917</v>
      </c>
      <c r="AL28" s="98">
        <f t="shared" si="37"/>
        <v>0.6507355844054068</v>
      </c>
      <c r="AM28" s="98">
        <f t="shared" si="37"/>
        <v>0.15845585538335971</v>
      </c>
      <c r="AN28" s="98">
        <f t="shared" si="37"/>
        <v>0.56511773854931069</v>
      </c>
      <c r="AO28" s="98">
        <f t="shared" si="37"/>
        <v>0.66368129137177756</v>
      </c>
      <c r="AP28" s="29"/>
      <c r="AQ28" s="28"/>
      <c r="AS28" s="62">
        <f t="shared" si="49"/>
        <v>18.677907258510391</v>
      </c>
      <c r="AT28" s="62">
        <f t="shared" si="50"/>
        <v>-8.0818885384224668</v>
      </c>
      <c r="AU28" s="62">
        <f t="shared" si="51"/>
        <v>-39.517992504680727</v>
      </c>
      <c r="AV28" s="62">
        <f t="shared" si="52"/>
        <v>-29.69445742268848</v>
      </c>
      <c r="AW28" s="62">
        <f t="shared" si="53"/>
        <v>-36.513157008825637</v>
      </c>
      <c r="AX28" s="62">
        <f t="shared" si="54"/>
        <v>-13.821858818016896</v>
      </c>
      <c r="AY28" s="62">
        <f t="shared" si="55"/>
        <v>-17.224658427141794</v>
      </c>
      <c r="AZ28" s="62">
        <f t="shared" si="56"/>
        <v>71.455482121717225</v>
      </c>
      <c r="BA28" s="62">
        <f t="shared" si="57"/>
        <v>-1.8013083349239785</v>
      </c>
      <c r="BB28" s="62">
        <f t="shared" si="58"/>
        <v>-19.556720963136826</v>
      </c>
      <c r="BC28" s="29"/>
    </row>
    <row r="29" spans="1:55" x14ac:dyDescent="0.2">
      <c r="A29" s="18" t="s">
        <v>5</v>
      </c>
      <c r="B29" s="1">
        <v>0.03</v>
      </c>
      <c r="C29" s="1">
        <v>4.3999999999999997E-2</v>
      </c>
      <c r="D29" s="1">
        <v>4.8000000000000001E-2</v>
      </c>
      <c r="E29" s="1">
        <v>4.1000000000000002E-2</v>
      </c>
      <c r="F29" s="1">
        <v>4.2999999999999997E-2</v>
      </c>
      <c r="G29" s="1">
        <v>3.9E-2</v>
      </c>
      <c r="H29" s="1">
        <v>4.2000000000000003E-2</v>
      </c>
      <c r="I29" s="1">
        <v>4.2000000000000003E-2</v>
      </c>
      <c r="J29" s="1">
        <v>3.9E-2</v>
      </c>
      <c r="K29" s="1">
        <v>4.1000000000000002E-2</v>
      </c>
      <c r="L29" s="1">
        <v>5.8000000000000003E-2</v>
      </c>
      <c r="M29" s="1">
        <v>3.2000000000000001E-2</v>
      </c>
      <c r="O29" s="28"/>
      <c r="P29" s="18" t="s">
        <v>5</v>
      </c>
      <c r="Q29" s="1"/>
      <c r="R29" s="14">
        <f>C29-$C$32</f>
        <v>6.9999999999999923E-3</v>
      </c>
      <c r="S29" s="14">
        <f>D29-$D$32</f>
        <v>1.4999999999999999E-2</v>
      </c>
      <c r="T29" s="14">
        <f>E29-$E$32</f>
        <v>5.9999999999999984E-3</v>
      </c>
      <c r="U29" s="14">
        <f>F29-$F$32</f>
        <v>1.1999999999999997E-2</v>
      </c>
      <c r="V29" s="14">
        <f>G29-$G$32</f>
        <v>9.0000000000000011E-3</v>
      </c>
      <c r="W29" s="16">
        <f t="shared" si="43"/>
        <v>1.0500000000000002E-2</v>
      </c>
      <c r="X29" s="14">
        <f>I29-$I$32</f>
        <v>1.2500000000000004E-2</v>
      </c>
      <c r="Y29" s="14">
        <f>J29-$J$32</f>
        <v>5.9999999999999984E-3</v>
      </c>
      <c r="Z29" s="14">
        <f>K29-$K$32</f>
        <v>5.9999999999999984E-3</v>
      </c>
      <c r="AA29" s="14">
        <f>L29-$L$32</f>
        <v>2.8000000000000004E-2</v>
      </c>
      <c r="AB29" s="1"/>
      <c r="AD29" s="28"/>
      <c r="AF29" s="96">
        <f t="shared" si="48"/>
        <v>1.0397207708399185</v>
      </c>
      <c r="AG29" s="96">
        <f t="shared" si="37"/>
        <v>0.77667422289152865</v>
      </c>
      <c r="AH29" s="96">
        <f t="shared" si="37"/>
        <v>0.37096867236468878</v>
      </c>
      <c r="AI29" s="96">
        <f t="shared" si="37"/>
        <v>0.21765903562892186</v>
      </c>
      <c r="AJ29" s="96">
        <f t="shared" si="37"/>
        <v>0.17833747196936667</v>
      </c>
      <c r="AK29" s="97">
        <f t="shared" si="37"/>
        <v>0.53392031500067727</v>
      </c>
      <c r="AL29" s="96">
        <f t="shared" si="37"/>
        <v>-0.39422868018213508</v>
      </c>
      <c r="AM29" s="96">
        <f t="shared" si="37"/>
        <v>-6.6765696312261813E-2</v>
      </c>
      <c r="AN29" s="96">
        <f t="shared" si="37"/>
        <v>0.1438410362258904</v>
      </c>
      <c r="AO29" s="96">
        <f t="shared" si="37"/>
        <v>0.61737223149634501</v>
      </c>
      <c r="AP29" s="29"/>
      <c r="AQ29" s="28"/>
      <c r="AS29" s="60">
        <f t="shared" si="49"/>
        <v>-87.297137488922814</v>
      </c>
      <c r="AT29" s="60">
        <f t="shared" si="50"/>
        <v>-39.911467375517269</v>
      </c>
      <c r="AU29" s="60">
        <f t="shared" si="51"/>
        <v>33.173047629083065</v>
      </c>
      <c r="AV29" s="60">
        <f t="shared" si="52"/>
        <v>60.790516583636432</v>
      </c>
      <c r="AW29" s="60">
        <f t="shared" si="53"/>
        <v>67.873972566797775</v>
      </c>
      <c r="AX29" s="61">
        <f t="shared" si="54"/>
        <v>3.8186506882743791</v>
      </c>
      <c r="AY29" s="60">
        <f t="shared" si="55"/>
        <v>171.01705129397519</v>
      </c>
      <c r="AZ29" s="60">
        <f t="shared" si="56"/>
        <v>112.02729054998048</v>
      </c>
      <c r="BA29" s="60">
        <f t="shared" si="57"/>
        <v>74.088221478170595</v>
      </c>
      <c r="BB29" s="60">
        <f t="shared" si="58"/>
        <v>-11.214525060418747</v>
      </c>
      <c r="BC29" s="29"/>
    </row>
    <row r="30" spans="1:55" x14ac:dyDescent="0.2">
      <c r="A30" s="18" t="s">
        <v>6</v>
      </c>
      <c r="B30" s="1">
        <v>3.1E-2</v>
      </c>
      <c r="C30" s="1">
        <v>4.4999999999999998E-2</v>
      </c>
      <c r="D30" s="1">
        <v>4.1000000000000002E-2</v>
      </c>
      <c r="E30" s="1">
        <v>4.3999999999999997E-2</v>
      </c>
      <c r="F30" s="1">
        <v>4.2000000000000003E-2</v>
      </c>
      <c r="G30" s="1">
        <v>3.6999999999999998E-2</v>
      </c>
      <c r="H30" s="1">
        <v>4.1000000000000002E-2</v>
      </c>
      <c r="I30" s="1">
        <v>3.9E-2</v>
      </c>
      <c r="J30" s="1">
        <v>3.7999999999999999E-2</v>
      </c>
      <c r="K30" s="1">
        <v>4.2000000000000003E-2</v>
      </c>
      <c r="L30" s="1">
        <v>4.2999999999999997E-2</v>
      </c>
      <c r="M30" s="1">
        <v>3.2000000000000001E-2</v>
      </c>
      <c r="O30" s="28"/>
      <c r="P30" s="18" t="s">
        <v>6</v>
      </c>
      <c r="Q30" s="1"/>
      <c r="R30" s="14">
        <f>C30-$C$32</f>
        <v>7.9999999999999932E-3</v>
      </c>
      <c r="S30" s="14">
        <f>D30-$D$32</f>
        <v>8.0000000000000002E-3</v>
      </c>
      <c r="T30" s="14">
        <f>E30-$E$32</f>
        <v>8.9999999999999941E-3</v>
      </c>
      <c r="U30" s="14">
        <f>F30-$F$32</f>
        <v>1.1000000000000003E-2</v>
      </c>
      <c r="V30" s="14">
        <f>G30-$G$32</f>
        <v>6.9999999999999993E-3</v>
      </c>
      <c r="W30" s="16">
        <f>H30-$H$32</f>
        <v>9.5000000000000015E-3</v>
      </c>
      <c r="X30" s="14">
        <f>I30-$I$32</f>
        <v>9.5000000000000015E-3</v>
      </c>
      <c r="Y30" s="14">
        <f>J30-$J$32</f>
        <v>4.9999999999999975E-3</v>
      </c>
      <c r="Z30" s="14">
        <f>K30-$K$32</f>
        <v>6.9999999999999993E-3</v>
      </c>
      <c r="AA30" s="14">
        <f>L30-$L$32</f>
        <v>1.2999999999999998E-2</v>
      </c>
      <c r="AB30" s="1"/>
      <c r="AD30" s="28"/>
      <c r="AF30" s="96">
        <f t="shared" si="48"/>
        <v>0.98305642818641692</v>
      </c>
      <c r="AG30" s="96">
        <f t="shared" si="37"/>
        <v>0.91913974243147334</v>
      </c>
      <c r="AH30" s="96">
        <f t="shared" si="37"/>
        <v>0.40546510810816461</v>
      </c>
      <c r="AI30" s="96">
        <f t="shared" si="37"/>
        <v>-0.11819438903211577</v>
      </c>
      <c r="AJ30" s="96">
        <f t="shared" si="37"/>
        <v>0.1115717756571053</v>
      </c>
      <c r="AK30" s="97">
        <f t="shared" si="37"/>
        <v>0.564232625908895</v>
      </c>
      <c r="AL30" s="96">
        <f t="shared" si="37"/>
        <v>-0.41739884881148592</v>
      </c>
      <c r="AM30" s="96">
        <f t="shared" si="37"/>
        <v>-0.23500181462286829</v>
      </c>
      <c r="AN30" s="96">
        <f t="shared" si="37"/>
        <v>4.7655089902162828E-2</v>
      </c>
      <c r="AO30" s="96">
        <f t="shared" si="37"/>
        <v>0.48254044802179319</v>
      </c>
      <c r="AP30" s="29"/>
      <c r="AQ30" s="28"/>
      <c r="AS30" s="60">
        <f t="shared" si="49"/>
        <v>-77.089522642372472</v>
      </c>
      <c r="AT30" s="60">
        <f t="shared" si="50"/>
        <v>-65.575457890151483</v>
      </c>
      <c r="AU30" s="60">
        <f t="shared" si="51"/>
        <v>26.95879871771033</v>
      </c>
      <c r="AV30" s="60">
        <f t="shared" si="52"/>
        <v>121.2917461628511</v>
      </c>
      <c r="AW30" s="60">
        <f t="shared" si="53"/>
        <v>79.901263116778168</v>
      </c>
      <c r="AX30" s="61">
        <f t="shared" si="54"/>
        <v>-1.6418625793378907</v>
      </c>
      <c r="AY30" s="60">
        <f t="shared" si="55"/>
        <v>175.19096642688854</v>
      </c>
      <c r="AZ30" s="60">
        <f t="shared" si="56"/>
        <v>142.33364227975258</v>
      </c>
      <c r="BA30" s="60">
        <f t="shared" si="57"/>
        <v>91.415327868998958</v>
      </c>
      <c r="BB30" s="60">
        <f t="shared" si="58"/>
        <v>13.074310745861395</v>
      </c>
      <c r="BC30" s="29"/>
    </row>
    <row r="31" spans="1:55" x14ac:dyDescent="0.2">
      <c r="A31" s="18" t="s">
        <v>7</v>
      </c>
      <c r="B31" s="1">
        <v>3.6999999999999998E-2</v>
      </c>
      <c r="C31" s="1">
        <v>3.5000000000000003E-2</v>
      </c>
      <c r="D31" s="1">
        <v>3.4000000000000002E-2</v>
      </c>
      <c r="E31" s="1">
        <v>3.2000000000000001E-2</v>
      </c>
      <c r="F31" s="1">
        <v>0.03</v>
      </c>
      <c r="G31" s="1">
        <v>3.2000000000000001E-2</v>
      </c>
      <c r="H31" s="1">
        <v>3.1E-2</v>
      </c>
      <c r="I31" s="1">
        <v>0.03</v>
      </c>
      <c r="J31" s="1">
        <v>3.5000000000000003E-2</v>
      </c>
      <c r="K31" s="1"/>
      <c r="L31" s="1"/>
      <c r="M31" s="1">
        <v>3.2000000000000001E-2</v>
      </c>
      <c r="O31" s="28"/>
      <c r="P31" s="18" t="s">
        <v>7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D31" s="28"/>
      <c r="AE31" s="24" t="s">
        <v>31</v>
      </c>
      <c r="AF31" s="95">
        <f t="shared" ref="AF31:AO31" si="62">AVERAGE(AF25:AF27,AF29:AF30)</f>
        <v>0.92202081179579787</v>
      </c>
      <c r="AG31" s="95">
        <f t="shared" si="62"/>
        <v>0.64629216649817001</v>
      </c>
      <c r="AH31" s="95">
        <f t="shared" si="62"/>
        <v>0.39606700289130514</v>
      </c>
      <c r="AI31" s="95">
        <f t="shared" si="62"/>
        <v>-8.7336568715712742E-2</v>
      </c>
      <c r="AJ31" s="95">
        <f t="shared" si="62"/>
        <v>0.10666989948466181</v>
      </c>
      <c r="AK31" s="95">
        <f t="shared" si="62"/>
        <v>0.47065303395914349</v>
      </c>
      <c r="AL31" s="95">
        <f t="shared" si="62"/>
        <v>-0.22075882335947114</v>
      </c>
      <c r="AM31" s="95">
        <f t="shared" si="62"/>
        <v>-0.32527447229495376</v>
      </c>
      <c r="AN31" s="95">
        <f>AVERAGE(AN26:AN27,AN29:AN30)</f>
        <v>6.1044095989241431E-2</v>
      </c>
      <c r="AO31" s="95">
        <f t="shared" si="62"/>
        <v>0.59840149929545361</v>
      </c>
      <c r="AP31" s="29"/>
      <c r="AQ31" s="28"/>
      <c r="AR31" s="24" t="s">
        <v>31</v>
      </c>
      <c r="AS31" s="63">
        <f>AVERAGE(AS25:AS30)</f>
        <v>-51.965731138642298</v>
      </c>
      <c r="AT31" s="63">
        <f t="shared" ref="AT31" si="63">AVERAGE(AT25:AT30)</f>
        <v>-15.033825815623601</v>
      </c>
      <c r="AU31" s="63">
        <f t="shared" ref="AU31" si="64">AVERAGE(AU25:AU30)</f>
        <v>29.181527918380812</v>
      </c>
      <c r="AV31" s="63">
        <f t="shared" ref="AV31" si="65">AVERAGE(AV25:AV30)</f>
        <v>91.495060318048374</v>
      </c>
      <c r="AW31" s="63">
        <f t="shared" ref="AW31" si="66">AVERAGE(AW25:AW30)</f>
        <v>61.234720294470613</v>
      </c>
      <c r="AX31" s="63">
        <f t="shared" ref="AX31" si="67">AVERAGE(AX25:AX30)</f>
        <v>10.376132303265392</v>
      </c>
      <c r="AY31" s="63">
        <f t="shared" ref="AY31" si="68">AVERAGE(AY25:AY30)</f>
        <v>113.60246080996576</v>
      </c>
      <c r="AZ31" s="63">
        <f t="shared" ref="AZ31" si="69">AVERAGE(AZ25:AZ30)</f>
        <v>144.07217902064858</v>
      </c>
      <c r="BA31" s="63">
        <f t="shared" ref="BA31" si="70">AVERAGE(BA25:BA30)</f>
        <v>70.842465249667868</v>
      </c>
      <c r="BB31" s="63">
        <f t="shared" ref="BB31" si="71">AVERAGE(BB25:BB30)</f>
        <v>-9.7570400177979923</v>
      </c>
      <c r="BC31" s="29"/>
    </row>
    <row r="32" spans="1:55" x14ac:dyDescent="0.2">
      <c r="A32" s="20" t="s">
        <v>31</v>
      </c>
      <c r="B32" s="21">
        <f>AVERAGE(B24:B31)</f>
        <v>3.2428571428571432E-2</v>
      </c>
      <c r="C32" s="21">
        <f t="shared" ref="C32:H32" si="72">AVERAGE(C24,C31)</f>
        <v>3.7000000000000005E-2</v>
      </c>
      <c r="D32" s="21">
        <f t="shared" si="72"/>
        <v>3.3000000000000002E-2</v>
      </c>
      <c r="E32" s="21">
        <f t="shared" si="72"/>
        <v>3.5000000000000003E-2</v>
      </c>
      <c r="F32" s="21">
        <f t="shared" si="72"/>
        <v>3.1E-2</v>
      </c>
      <c r="G32" s="21">
        <f t="shared" si="72"/>
        <v>0.03</v>
      </c>
      <c r="H32" s="21">
        <f t="shared" si="72"/>
        <v>3.15E-2</v>
      </c>
      <c r="I32" s="21">
        <f t="shared" ref="I32" si="73">AVERAGE(I24,I31)</f>
        <v>2.9499999999999998E-2</v>
      </c>
      <c r="J32" s="21">
        <f t="shared" ref="J32" si="74">AVERAGE(J24,J31)</f>
        <v>3.3000000000000002E-2</v>
      </c>
      <c r="K32" s="21">
        <f t="shared" ref="K32" si="75">AVERAGE(K24,K31)</f>
        <v>3.5000000000000003E-2</v>
      </c>
      <c r="L32" s="21">
        <f t="shared" ref="L32" si="76">AVERAGE(L24,L31)</f>
        <v>0.03</v>
      </c>
      <c r="M32" s="21">
        <f>AVERAGE(M24:M31)</f>
        <v>3.1375E-2</v>
      </c>
      <c r="O32" s="28"/>
      <c r="P32" s="21">
        <f>AVERAGE(R28:AA28,W25:W27,W29:W30)</f>
        <v>1.1641666666666668E-2</v>
      </c>
      <c r="Q32" s="20" t="s">
        <v>31</v>
      </c>
      <c r="R32" s="21">
        <f>AVERAGE(R25:R27,R29:R30)</f>
        <v>9.1999999999999929E-3</v>
      </c>
      <c r="S32" s="21">
        <f t="shared" ref="S32:AA32" si="77">AVERAGE(S25:S27,S29:S30)</f>
        <v>1.1399999999999999E-2</v>
      </c>
      <c r="T32" s="21">
        <f t="shared" si="77"/>
        <v>6.7499999999999973E-3</v>
      </c>
      <c r="U32" s="21">
        <f t="shared" si="77"/>
        <v>0.01</v>
      </c>
      <c r="V32" s="21">
        <f t="shared" si="77"/>
        <v>8.2000000000000007E-3</v>
      </c>
      <c r="W32" s="21">
        <f>AVERAGE(W25:W27,W29:W30)</f>
        <v>1.09E-2</v>
      </c>
      <c r="X32" s="21">
        <f t="shared" si="77"/>
        <v>9.700000000000002E-3</v>
      </c>
      <c r="Y32" s="21">
        <f t="shared" si="77"/>
        <v>5.199999999999998E-3</v>
      </c>
      <c r="Z32" s="21">
        <f t="shared" si="77"/>
        <v>6.1999999999999989E-3</v>
      </c>
      <c r="AA32" s="21">
        <f t="shared" si="77"/>
        <v>1.5000000000000003E-2</v>
      </c>
      <c r="AB32" s="21"/>
      <c r="AD32" s="28"/>
      <c r="AE32" s="24" t="s">
        <v>32</v>
      </c>
      <c r="AF32" s="95">
        <f t="shared" ref="AF32:AO32" si="78">STDEV(AF25:AF27,AF29:AF30)</f>
        <v>0.12726606045335956</v>
      </c>
      <c r="AG32" s="95">
        <f t="shared" si="78"/>
        <v>0.20616511537672283</v>
      </c>
      <c r="AH32" s="95">
        <f t="shared" si="78"/>
        <v>6.6344444463269148E-2</v>
      </c>
      <c r="AI32" s="95">
        <f t="shared" si="78"/>
        <v>0.2193572273915983</v>
      </c>
      <c r="AJ32" s="95">
        <f t="shared" si="78"/>
        <v>5.021537354516302E-2</v>
      </c>
      <c r="AK32" s="95">
        <f t="shared" si="78"/>
        <v>0.12219052306967956</v>
      </c>
      <c r="AL32" s="95">
        <f t="shared" si="78"/>
        <v>0.20928606933208682</v>
      </c>
      <c r="AM32" s="95">
        <f t="shared" si="78"/>
        <v>0.28144554574822045</v>
      </c>
      <c r="AN32" s="95">
        <f>STDEV(AN26:AN27,AN29:AN30)</f>
        <v>6.0085867002890099E-2</v>
      </c>
      <c r="AO32" s="95">
        <f t="shared" si="78"/>
        <v>8.336112214121498E-2</v>
      </c>
      <c r="AP32" s="29"/>
      <c r="AQ32" s="28"/>
      <c r="AR32" s="24" t="s">
        <v>32</v>
      </c>
      <c r="AS32" s="63">
        <f>STDEV(AS25:AS30)</f>
        <v>40.226911407648629</v>
      </c>
      <c r="AT32" s="63">
        <f t="shared" ref="AT32:BB32" si="79">STDEV(AT25:AT30)</f>
        <v>33.392218384443545</v>
      </c>
      <c r="AU32" s="63">
        <f t="shared" si="79"/>
        <v>45.087716427977441</v>
      </c>
      <c r="AV32" s="63">
        <f t="shared" si="79"/>
        <v>69.094349963432904</v>
      </c>
      <c r="AW32" s="63">
        <f t="shared" si="79"/>
        <v>48.565191744425661</v>
      </c>
      <c r="AX32" s="63">
        <f t="shared" si="79"/>
        <v>22.981281199634591</v>
      </c>
      <c r="AY32" s="63">
        <f t="shared" si="79"/>
        <v>72.421533757635615</v>
      </c>
      <c r="AZ32" s="63">
        <f t="shared" si="79"/>
        <v>57.636483916700847</v>
      </c>
      <c r="BA32" s="63">
        <f t="shared" si="79"/>
        <v>41.676949741750143</v>
      </c>
      <c r="BB32" s="63">
        <f t="shared" si="79"/>
        <v>14.263660222921949</v>
      </c>
      <c r="BC32" s="29"/>
    </row>
    <row r="33" spans="1:55" x14ac:dyDescent="0.2">
      <c r="O33" s="28"/>
      <c r="P33" s="21">
        <f>STDEV(W25:W30,R28:V28,X28:AA28)</f>
        <v>2.7914356691921263E-3</v>
      </c>
      <c r="Q33" s="23" t="s">
        <v>32</v>
      </c>
      <c r="R33" s="21">
        <f>STDEV(R25:R27,R29:R30)</f>
        <v>2.9495762407505252E-3</v>
      </c>
      <c r="S33" s="21">
        <f t="shared" ref="S33:AA33" si="80">STDEV(S25:S27,S29:S30)</f>
        <v>4.7749345545253299E-3</v>
      </c>
      <c r="T33" s="21">
        <f t="shared" si="80"/>
        <v>1.7078251276599317E-3</v>
      </c>
      <c r="U33" s="21">
        <f t="shared" si="80"/>
        <v>1.8708286933869704E-3</v>
      </c>
      <c r="V33" s="21">
        <f t="shared" si="80"/>
        <v>8.3666002653407629E-4</v>
      </c>
      <c r="W33" s="21">
        <f>STDEV(W25:W27,W29:W30)</f>
        <v>1.1401754250991356E-3</v>
      </c>
      <c r="X33" s="21">
        <f t="shared" si="80"/>
        <v>2.2803508501982781E-3</v>
      </c>
      <c r="Y33" s="21">
        <f t="shared" si="80"/>
        <v>8.3666002653407629E-4</v>
      </c>
      <c r="Z33" s="21">
        <f t="shared" si="80"/>
        <v>4.4721359549995833E-4</v>
      </c>
      <c r="AA33" s="21">
        <f t="shared" si="80"/>
        <v>7.3824115301166946E-3</v>
      </c>
      <c r="AB33" s="22"/>
      <c r="AD33" s="28"/>
      <c r="AE33" s="24" t="s">
        <v>34</v>
      </c>
      <c r="AF33" s="95">
        <f t="shared" ref="AF33:AO33" si="81">AF32/AF31*100</f>
        <v>13.802948786534058</v>
      </c>
      <c r="AG33" s="95">
        <f t="shared" si="81"/>
        <v>31.899677276578377</v>
      </c>
      <c r="AH33" s="95">
        <f t="shared" si="81"/>
        <v>16.750813367170711</v>
      </c>
      <c r="AI33" s="95">
        <f t="shared" si="81"/>
        <v>-251.16309309748931</v>
      </c>
      <c r="AJ33" s="95">
        <f t="shared" si="81"/>
        <v>47.075485950358051</v>
      </c>
      <c r="AK33" s="95">
        <f t="shared" si="81"/>
        <v>25.961911270774191</v>
      </c>
      <c r="AL33" s="95">
        <f t="shared" si="81"/>
        <v>-94.803037154848965</v>
      </c>
      <c r="AM33" s="95">
        <f t="shared" si="81"/>
        <v>-86.525556021196167</v>
      </c>
      <c r="AN33" s="95">
        <f t="shared" si="81"/>
        <v>98.430267545414679</v>
      </c>
      <c r="AO33" s="95">
        <f t="shared" si="81"/>
        <v>13.930633903718951</v>
      </c>
      <c r="AP33" s="29"/>
      <c r="AQ33" s="28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29"/>
    </row>
    <row r="34" spans="1:55" x14ac:dyDescent="0.2">
      <c r="O34" s="28"/>
      <c r="P34" s="21">
        <f>P33/P32*100</f>
        <v>23.977972820547969</v>
      </c>
      <c r="Q34" s="23" t="s">
        <v>34</v>
      </c>
      <c r="R34" s="21">
        <f>100*R33/R32</f>
        <v>32.060611312505728</v>
      </c>
      <c r="S34" s="21">
        <f t="shared" ref="S34" si="82">100*S33/S32</f>
        <v>41.885390829169566</v>
      </c>
      <c r="T34" s="21">
        <f t="shared" ref="T34" si="83">100*T33/T32</f>
        <v>25.30111300236937</v>
      </c>
      <c r="U34" s="21">
        <f t="shared" ref="U34" si="84">100*U33/U32</f>
        <v>18.708286933869701</v>
      </c>
      <c r="V34" s="21">
        <f t="shared" ref="V34" si="85">100*V33/V32</f>
        <v>10.203171055293613</v>
      </c>
      <c r="W34" s="21">
        <f t="shared" ref="W34" si="86">100*W33/W32</f>
        <v>10.460325000909501</v>
      </c>
      <c r="X34" s="21">
        <f t="shared" ref="X34" si="87">100*X33/X32</f>
        <v>23.508771651528633</v>
      </c>
      <c r="Y34" s="21">
        <f t="shared" ref="Y34" si="88">100*Y33/Y32</f>
        <v>16.089615894886087</v>
      </c>
      <c r="Z34" s="21">
        <f t="shared" ref="Z34" si="89">100*Z33/Z32</f>
        <v>7.2131225080638455</v>
      </c>
      <c r="AA34" s="21">
        <f t="shared" ref="AA34" si="90">100*AA33/AA32</f>
        <v>49.21607686744462</v>
      </c>
      <c r="AB34" s="38"/>
      <c r="AD34" s="28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29"/>
      <c r="AQ34" s="28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29"/>
    </row>
    <row r="35" spans="1:55" x14ac:dyDescent="0.2">
      <c r="A35" s="17" t="s">
        <v>10</v>
      </c>
      <c r="B35" s="18">
        <v>1</v>
      </c>
      <c r="C35" s="18">
        <v>2</v>
      </c>
      <c r="D35" s="18">
        <v>3</v>
      </c>
      <c r="E35" s="18">
        <v>4</v>
      </c>
      <c r="F35" s="18">
        <v>5</v>
      </c>
      <c r="G35" s="18">
        <v>6</v>
      </c>
      <c r="H35" s="18">
        <v>7</v>
      </c>
      <c r="I35" s="18">
        <v>8</v>
      </c>
      <c r="J35" s="18">
        <v>9</v>
      </c>
      <c r="K35" s="18">
        <v>10</v>
      </c>
      <c r="L35" s="18">
        <v>11</v>
      </c>
      <c r="M35" s="18">
        <v>12</v>
      </c>
      <c r="O35" s="28"/>
      <c r="P35" s="17" t="s">
        <v>10</v>
      </c>
      <c r="Q35" s="18">
        <v>1</v>
      </c>
      <c r="R35" s="18">
        <v>2</v>
      </c>
      <c r="S35" s="18">
        <v>3</v>
      </c>
      <c r="T35" s="18">
        <v>4</v>
      </c>
      <c r="U35" s="18">
        <v>5</v>
      </c>
      <c r="V35" s="18">
        <v>6</v>
      </c>
      <c r="W35" s="18">
        <v>7</v>
      </c>
      <c r="X35" s="18">
        <v>8</v>
      </c>
      <c r="Y35" s="18">
        <v>9</v>
      </c>
      <c r="Z35" s="18">
        <v>10</v>
      </c>
      <c r="AA35" s="18">
        <v>11</v>
      </c>
      <c r="AB35" s="18">
        <v>12</v>
      </c>
      <c r="AD35" s="28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29"/>
      <c r="AQ35" s="28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29"/>
    </row>
    <row r="36" spans="1:55" x14ac:dyDescent="0.2">
      <c r="A36" s="18" t="s">
        <v>0</v>
      </c>
      <c r="B36" s="1">
        <v>3.1E-2</v>
      </c>
      <c r="C36" s="1">
        <v>0.04</v>
      </c>
      <c r="D36" s="1">
        <v>3.6999999999999998E-2</v>
      </c>
      <c r="E36" s="1">
        <v>4.1000000000000002E-2</v>
      </c>
      <c r="F36" s="1">
        <v>4.1000000000000002E-2</v>
      </c>
      <c r="G36" s="1">
        <v>2.9000000000000001E-2</v>
      </c>
      <c r="H36" s="1">
        <v>3.3000000000000002E-2</v>
      </c>
      <c r="I36" s="1">
        <v>2.9000000000000001E-2</v>
      </c>
      <c r="J36" s="1">
        <v>3.1E-2</v>
      </c>
      <c r="K36" s="1">
        <v>3.6999999999999998E-2</v>
      </c>
      <c r="L36" s="1">
        <v>0.03</v>
      </c>
      <c r="M36" s="1">
        <v>3.1E-2</v>
      </c>
      <c r="O36" s="28"/>
      <c r="P36" s="18" t="s"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D36" s="28"/>
      <c r="AF36" s="95"/>
      <c r="AG36" s="95"/>
      <c r="AH36" s="95"/>
      <c r="AI36" s="95" t="s">
        <v>39</v>
      </c>
      <c r="AJ36" s="95">
        <f>AVERAGE(AF40:AO40,AK37:AK39,AK41:AK42)</f>
        <v>0.3467021840768984</v>
      </c>
      <c r="AK36" s="95">
        <f>STDEV(AF40:AO40,AK37:AK39,AK41:AK42)</f>
        <v>0.21944307512540168</v>
      </c>
      <c r="AL36" s="95">
        <f>AK36/AJ36*100</f>
        <v>63.294402286409969</v>
      </c>
      <c r="AM36" s="95"/>
      <c r="AN36" s="95"/>
      <c r="AO36" s="95"/>
      <c r="AP36" s="29"/>
      <c r="AQ36" s="28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29"/>
    </row>
    <row r="37" spans="1:55" x14ac:dyDescent="0.2">
      <c r="A37" s="18" t="s">
        <v>1</v>
      </c>
      <c r="B37" s="1"/>
      <c r="C37" s="1">
        <v>8.8999999999999996E-2</v>
      </c>
      <c r="D37" s="1">
        <v>6.2E-2</v>
      </c>
      <c r="E37" s="1">
        <v>4.8000000000000001E-2</v>
      </c>
      <c r="F37" s="1">
        <v>3.9E-2</v>
      </c>
      <c r="G37" s="1">
        <v>3.9E-2</v>
      </c>
      <c r="H37" s="1">
        <v>5.0999999999999997E-2</v>
      </c>
      <c r="I37" s="1">
        <v>3.7999999999999999E-2</v>
      </c>
      <c r="J37" s="1">
        <v>4.2000000000000003E-2</v>
      </c>
      <c r="K37" s="1">
        <v>4.9000000000000002E-2</v>
      </c>
      <c r="L37" s="1">
        <v>5.8000000000000003E-2</v>
      </c>
      <c r="M37" s="1">
        <v>3.3000000000000002E-2</v>
      </c>
      <c r="O37" s="28"/>
      <c r="P37" s="18" t="s">
        <v>1</v>
      </c>
      <c r="Q37" s="1"/>
      <c r="R37" s="14">
        <f>C37-$C$44</f>
        <v>5.1999999999999991E-2</v>
      </c>
      <c r="S37" s="14">
        <f>D37-$D$44</f>
        <v>2.6999999999999996E-2</v>
      </c>
      <c r="T37" s="14">
        <f>E37-$E$44</f>
        <v>1.1499999999999996E-2</v>
      </c>
      <c r="U37" s="14">
        <f>F37-$F$44</f>
        <v>3.4999999999999962E-3</v>
      </c>
      <c r="V37" s="14">
        <f>G37-$G$44</f>
        <v>9.0000000000000011E-3</v>
      </c>
      <c r="W37" s="16">
        <f>H37-$H$44</f>
        <v>1.9999999999999997E-2</v>
      </c>
      <c r="X37" s="14">
        <f>I37-$I$44</f>
        <v>8.5000000000000006E-3</v>
      </c>
      <c r="Y37" s="14">
        <f>J37-$J$44</f>
        <v>9.0000000000000011E-3</v>
      </c>
      <c r="Z37" s="14">
        <f>K37-$K$44</f>
        <v>1.2000000000000004E-2</v>
      </c>
      <c r="AA37" s="14">
        <f>L37-$L$44</f>
        <v>2.8000000000000004E-2</v>
      </c>
      <c r="AB37" s="1"/>
      <c r="AD37" s="28"/>
      <c r="AE37" s="24" t="s">
        <v>41</v>
      </c>
      <c r="AF37" s="96">
        <f>(LN(R25)-LN(R13))/1</f>
        <v>0.19671029424605457</v>
      </c>
      <c r="AG37" s="96">
        <f t="shared" ref="AG37:AO42" si="91">(LN(S25)-LN(S13))/1</f>
        <v>0.3646431135879098</v>
      </c>
      <c r="AH37" s="96">
        <f t="shared" si="91"/>
        <v>0.15415067982725805</v>
      </c>
      <c r="AI37" s="96">
        <f t="shared" si="91"/>
        <v>6.4538521137571081E-2</v>
      </c>
      <c r="AJ37" s="96">
        <f t="shared" si="91"/>
        <v>0</v>
      </c>
      <c r="AK37" s="97">
        <f t="shared" si="91"/>
        <v>0.47957308026188716</v>
      </c>
      <c r="AL37" s="96">
        <f t="shared" si="91"/>
        <v>-8.8817841970012523E-16</v>
      </c>
      <c r="AM37" s="96">
        <f t="shared" si="91"/>
        <v>-0.87546873735390029</v>
      </c>
      <c r="AN37" s="96"/>
      <c r="AO37" s="96">
        <f t="shared" si="91"/>
        <v>0.61903920840622284</v>
      </c>
      <c r="AP37" s="29"/>
      <c r="AQ37" s="28"/>
      <c r="AR37" s="24" t="s">
        <v>41</v>
      </c>
      <c r="AS37" s="60">
        <f>($AJ$36-AF37)/$AJ$36*100</f>
        <v>43.26245888245564</v>
      </c>
      <c r="AT37" s="60">
        <f t="shared" ref="AT37:BB42" si="92">($AJ$36-AG37)/$AJ$36*100</f>
        <v>-5.17473795522214</v>
      </c>
      <c r="AU37" s="60">
        <f t="shared" si="92"/>
        <v>55.538013053570069</v>
      </c>
      <c r="AV37" s="60">
        <f t="shared" si="92"/>
        <v>81.385026082426847</v>
      </c>
      <c r="AW37" s="60">
        <f t="shared" si="92"/>
        <v>100</v>
      </c>
      <c r="AX37" s="61">
        <f t="shared" si="92"/>
        <v>-38.324216658386568</v>
      </c>
      <c r="AY37" s="60">
        <f t="shared" si="92"/>
        <v>100.00000000000027</v>
      </c>
      <c r="AZ37" s="60">
        <f t="shared" si="92"/>
        <v>352.5131878487739</v>
      </c>
      <c r="BA37" s="60"/>
      <c r="BB37" s="60">
        <f t="shared" si="92"/>
        <v>-78.550709178376621</v>
      </c>
      <c r="BC37" s="29"/>
    </row>
    <row r="38" spans="1:55" x14ac:dyDescent="0.2">
      <c r="A38" s="18" t="s">
        <v>2</v>
      </c>
      <c r="B38" s="1">
        <v>0.03</v>
      </c>
      <c r="C38" s="1">
        <v>5.6000000000000001E-2</v>
      </c>
      <c r="D38" s="1">
        <v>5.6000000000000001E-2</v>
      </c>
      <c r="E38" s="1"/>
      <c r="F38" s="1">
        <v>4.1000000000000002E-2</v>
      </c>
      <c r="G38" s="1">
        <v>3.9E-2</v>
      </c>
      <c r="H38" s="1">
        <v>4.5999999999999999E-2</v>
      </c>
      <c r="I38" s="1">
        <v>0.04</v>
      </c>
      <c r="J38" s="1">
        <v>0.04</v>
      </c>
      <c r="K38" s="1">
        <v>4.7E-2</v>
      </c>
      <c r="L38" s="1">
        <v>5.0999999999999997E-2</v>
      </c>
      <c r="M38" s="1">
        <v>0.03</v>
      </c>
      <c r="O38" s="28"/>
      <c r="P38" s="18" t="s">
        <v>2</v>
      </c>
      <c r="Q38" s="1"/>
      <c r="R38" s="14">
        <f t="shared" ref="R38:R39" si="93">C38-$C$44</f>
        <v>1.8999999999999996E-2</v>
      </c>
      <c r="S38" s="14">
        <f t="shared" ref="S38:S39" si="94">D38-$D$44</f>
        <v>2.0999999999999998E-2</v>
      </c>
      <c r="T38" s="14"/>
      <c r="U38" s="14">
        <f t="shared" ref="U38:U39" si="95">F38-$F$44</f>
        <v>5.4999999999999979E-3</v>
      </c>
      <c r="V38" s="14">
        <f t="shared" ref="V38:V39" si="96">G38-$G$44</f>
        <v>9.0000000000000011E-3</v>
      </c>
      <c r="W38" s="16">
        <f t="shared" ref="W38:W42" si="97">H38-$H$44</f>
        <v>1.4999999999999999E-2</v>
      </c>
      <c r="X38" s="14">
        <f t="shared" ref="X38:X39" si="98">I38-$I$44</f>
        <v>1.0500000000000002E-2</v>
      </c>
      <c r="Y38" s="14">
        <f t="shared" ref="Y38:Y39" si="99">J38-$J$44</f>
        <v>6.9999999999999993E-3</v>
      </c>
      <c r="Z38" s="14">
        <f t="shared" ref="Z38:Z39" si="100">K38-$K$44</f>
        <v>1.0000000000000002E-2</v>
      </c>
      <c r="AA38" s="14">
        <f t="shared" ref="AA38:AA39" si="101">L38-$L$44</f>
        <v>2.0999999999999998E-2</v>
      </c>
      <c r="AB38" s="1"/>
      <c r="AD38" s="28"/>
      <c r="AF38" s="96">
        <f t="shared" ref="AF38:AF42" si="102">(LN(R26)-LN(R14))/1</f>
        <v>1.0296194171811583</v>
      </c>
      <c r="AG38" s="96">
        <f t="shared" si="91"/>
        <v>0.20763936477824441</v>
      </c>
      <c r="AH38" s="96"/>
      <c r="AI38" s="96">
        <f t="shared" si="91"/>
        <v>0.37469344944140914</v>
      </c>
      <c r="AJ38" s="96">
        <f t="shared" si="91"/>
        <v>0.11778303565638382</v>
      </c>
      <c r="AK38" s="97">
        <f t="shared" si="91"/>
        <v>0.30228087187293262</v>
      </c>
      <c r="AL38" s="96">
        <f t="shared" si="91"/>
        <v>-0.47542369671507467</v>
      </c>
      <c r="AM38" s="96">
        <f t="shared" si="91"/>
        <v>-1.7047480922384257</v>
      </c>
      <c r="AN38" s="96">
        <f t="shared" si="91"/>
        <v>-0.4054651081081655</v>
      </c>
      <c r="AO38" s="96">
        <f t="shared" si="91"/>
        <v>0.35667494393873245</v>
      </c>
      <c r="AP38" s="29"/>
      <c r="AQ38" s="28"/>
      <c r="AS38" s="60">
        <f t="shared" ref="AS38:AS42" si="103">($AJ$36-AF38)/$AJ$36*100</f>
        <v>-196.9751747952038</v>
      </c>
      <c r="AT38" s="60">
        <f t="shared" si="92"/>
        <v>40.110165348081544</v>
      </c>
      <c r="AU38" s="60">
        <f>($AJ$36-AH38)/$AJ$36*100</f>
        <v>100</v>
      </c>
      <c r="AV38" s="60">
        <f t="shared" si="92"/>
        <v>-8.0735762997969154</v>
      </c>
      <c r="AW38" s="60">
        <f t="shared" si="92"/>
        <v>66.027604939962075</v>
      </c>
      <c r="AX38" s="61">
        <f t="shared" si="92"/>
        <v>12.812527363286858</v>
      </c>
      <c r="AY38" s="60">
        <f t="shared" si="92"/>
        <v>237.12740171536558</v>
      </c>
      <c r="AZ38" s="60">
        <f t="shared" si="92"/>
        <v>591.70388031369112</v>
      </c>
      <c r="BA38" s="60">
        <f t="shared" si="92"/>
        <v>216.94910696560066</v>
      </c>
      <c r="BB38" s="60">
        <f t="shared" si="92"/>
        <v>-2.8764629471218135</v>
      </c>
      <c r="BC38" s="29"/>
    </row>
    <row r="39" spans="1:55" x14ac:dyDescent="0.2">
      <c r="A39" s="18" t="s">
        <v>3</v>
      </c>
      <c r="B39" s="1">
        <v>3.5000000000000003E-2</v>
      </c>
      <c r="C39" s="1">
        <v>5.5E-2</v>
      </c>
      <c r="D39" s="1">
        <v>5.1999999999999998E-2</v>
      </c>
      <c r="E39" s="1">
        <v>4.7E-2</v>
      </c>
      <c r="F39" s="1">
        <v>4.1000000000000002E-2</v>
      </c>
      <c r="G39" s="1">
        <v>3.9E-2</v>
      </c>
      <c r="H39" s="1">
        <v>4.8000000000000001E-2</v>
      </c>
      <c r="I39" s="1">
        <v>3.5999999999999997E-2</v>
      </c>
      <c r="J39" s="1">
        <v>3.6999999999999998E-2</v>
      </c>
      <c r="K39" s="1">
        <v>4.4999999999999998E-2</v>
      </c>
      <c r="L39" s="1">
        <v>5.1999999999999998E-2</v>
      </c>
      <c r="M39" s="1">
        <v>3.2000000000000001E-2</v>
      </c>
      <c r="O39" s="28"/>
      <c r="P39" s="18" t="s">
        <v>3</v>
      </c>
      <c r="Q39" s="1"/>
      <c r="R39" s="14">
        <f t="shared" si="93"/>
        <v>1.7999999999999995E-2</v>
      </c>
      <c r="S39" s="14">
        <f t="shared" si="94"/>
        <v>1.6999999999999994E-2</v>
      </c>
      <c r="T39" s="14">
        <f>E39-$E$44</f>
        <v>1.0499999999999995E-2</v>
      </c>
      <c r="U39" s="14">
        <f t="shared" si="95"/>
        <v>5.4999999999999979E-3</v>
      </c>
      <c r="V39" s="14">
        <f t="shared" si="96"/>
        <v>9.0000000000000011E-3</v>
      </c>
      <c r="W39" s="16">
        <f t="shared" si="97"/>
        <v>1.7000000000000001E-2</v>
      </c>
      <c r="X39" s="14">
        <f t="shared" si="98"/>
        <v>6.4999999999999988E-3</v>
      </c>
      <c r="Y39" s="14">
        <f t="shared" si="99"/>
        <v>3.9999999999999966E-3</v>
      </c>
      <c r="Z39" s="14">
        <f t="shared" si="100"/>
        <v>8.0000000000000002E-3</v>
      </c>
      <c r="AA39" s="14">
        <f t="shared" si="101"/>
        <v>2.1999999999999999E-2</v>
      </c>
      <c r="AB39" s="1"/>
      <c r="AD39" s="28"/>
      <c r="AF39" s="96">
        <f t="shared" si="102"/>
        <v>1.0498221244986787</v>
      </c>
      <c r="AG39" s="96">
        <f t="shared" si="91"/>
        <v>0.37469344944141092</v>
      </c>
      <c r="AH39" s="96">
        <f t="shared" si="91"/>
        <v>0.22314355131420793</v>
      </c>
      <c r="AI39" s="96">
        <f t="shared" si="91"/>
        <v>0.38299225225610645</v>
      </c>
      <c r="AJ39" s="96">
        <f t="shared" si="91"/>
        <v>0.13353139262452274</v>
      </c>
      <c r="AK39" s="97">
        <f t="shared" si="91"/>
        <v>0.5108256237659905</v>
      </c>
      <c r="AL39" s="96">
        <f t="shared" si="91"/>
        <v>-8.8817841970012523E-16</v>
      </c>
      <c r="AM39" s="96">
        <f t="shared" si="91"/>
        <v>-0.81093021621632921</v>
      </c>
      <c r="AN39" s="96">
        <f t="shared" si="91"/>
        <v>-0.28768207245178168</v>
      </c>
      <c r="AO39" s="96">
        <f t="shared" si="91"/>
        <v>0.60613580357031527</v>
      </c>
      <c r="AP39" s="29"/>
      <c r="AQ39" s="28"/>
      <c r="AS39" s="60">
        <f t="shared" si="103"/>
        <v>-202.80228181828485</v>
      </c>
      <c r="AT39" s="60">
        <f t="shared" si="92"/>
        <v>-8.073576299797427</v>
      </c>
      <c r="AU39" s="60">
        <f t="shared" si="92"/>
        <v>35.638262012011211</v>
      </c>
      <c r="AV39" s="60">
        <f t="shared" si="92"/>
        <v>-10.467216488938796</v>
      </c>
      <c r="AW39" s="60">
        <f t="shared" si="92"/>
        <v>61.485275040867485</v>
      </c>
      <c r="AX39" s="61">
        <f t="shared" si="92"/>
        <v>-47.338449893551747</v>
      </c>
      <c r="AY39" s="60">
        <f t="shared" si="92"/>
        <v>100.00000000000027</v>
      </c>
      <c r="AZ39" s="60">
        <f t="shared" si="92"/>
        <v>333.89821393120076</v>
      </c>
      <c r="BA39" s="60">
        <f t="shared" si="92"/>
        <v>182.97671190556272</v>
      </c>
      <c r="BB39" s="60">
        <f t="shared" si="92"/>
        <v>-74.828954476927848</v>
      </c>
      <c r="BC39" s="29"/>
    </row>
    <row r="40" spans="1:55" x14ac:dyDescent="0.2">
      <c r="A40" s="18" t="s">
        <v>4</v>
      </c>
      <c r="B40" s="1">
        <v>3.3000000000000002E-2</v>
      </c>
      <c r="C40" s="1">
        <v>5.3999999999999999E-2</v>
      </c>
      <c r="D40" s="1">
        <v>6.2E-2</v>
      </c>
      <c r="E40" s="1">
        <v>7.4999999999999997E-2</v>
      </c>
      <c r="F40" s="1">
        <v>6.2E-2</v>
      </c>
      <c r="G40" s="1">
        <v>6.9000000000000006E-2</v>
      </c>
      <c r="H40" s="1">
        <v>5.3999999999999999E-2</v>
      </c>
      <c r="I40" s="1">
        <v>6.9000000000000006E-2</v>
      </c>
      <c r="J40" s="1">
        <v>4.1000000000000002E-2</v>
      </c>
      <c r="K40" s="1">
        <v>6.3E-2</v>
      </c>
      <c r="L40" s="1">
        <v>7.0000000000000007E-2</v>
      </c>
      <c r="M40" s="1">
        <v>2.9000000000000001E-2</v>
      </c>
      <c r="O40" s="28"/>
      <c r="P40" s="18" t="s">
        <v>4</v>
      </c>
      <c r="Q40" s="1"/>
      <c r="R40" s="15">
        <f>C40-$M$44</f>
        <v>2.3125E-2</v>
      </c>
      <c r="S40" s="15">
        <f t="shared" ref="S40:V40" si="104">D40-$M$44</f>
        <v>3.1125E-2</v>
      </c>
      <c r="T40" s="15">
        <f t="shared" si="104"/>
        <v>4.4124999999999998E-2</v>
      </c>
      <c r="U40" s="15">
        <f t="shared" si="104"/>
        <v>3.1125E-2</v>
      </c>
      <c r="V40" s="15">
        <f t="shared" si="104"/>
        <v>3.8125000000000006E-2</v>
      </c>
      <c r="W40" s="16">
        <f t="shared" si="97"/>
        <v>2.3E-2</v>
      </c>
      <c r="X40" s="15">
        <f>I40-$M$44</f>
        <v>3.8125000000000006E-2</v>
      </c>
      <c r="Y40" s="15">
        <f t="shared" ref="Y40:AA40" si="105">J40-$M$44</f>
        <v>1.0125000000000002E-2</v>
      </c>
      <c r="Z40" s="15">
        <f t="shared" si="105"/>
        <v>3.2125000000000001E-2</v>
      </c>
      <c r="AA40" s="15">
        <f t="shared" si="105"/>
        <v>3.9125000000000007E-2</v>
      </c>
      <c r="AB40" s="1"/>
      <c r="AD40" s="28"/>
      <c r="AF40" s="98">
        <f t="shared" si="102"/>
        <v>0.29763240330494956</v>
      </c>
      <c r="AG40" s="98">
        <f t="shared" si="91"/>
        <v>0.12516314295400655</v>
      </c>
      <c r="AH40" s="98">
        <f t="shared" si="91"/>
        <v>0.29763240330494956</v>
      </c>
      <c r="AI40" s="98">
        <f t="shared" si="91"/>
        <v>0.61381043832342375</v>
      </c>
      <c r="AJ40" s="98">
        <f t="shared" si="91"/>
        <v>0.41042789745029395</v>
      </c>
      <c r="AK40" s="98">
        <f t="shared" si="91"/>
        <v>0</v>
      </c>
      <c r="AL40" s="98">
        <f t="shared" si="91"/>
        <v>0.19627990904466142</v>
      </c>
      <c r="AM40" s="98">
        <f t="shared" si="91"/>
        <v>-0.10724553035359818</v>
      </c>
      <c r="AN40" s="98">
        <f t="shared" si="91"/>
        <v>0.40947312950570325</v>
      </c>
      <c r="AO40" s="98">
        <f t="shared" si="91"/>
        <v>0.47150852042515545</v>
      </c>
      <c r="AP40" s="29"/>
      <c r="AQ40" s="28"/>
      <c r="AS40" s="62">
        <f t="shared" si="103"/>
        <v>14.153294390861173</v>
      </c>
      <c r="AT40" s="62">
        <f t="shared" si="92"/>
        <v>63.898945924654051</v>
      </c>
      <c r="AU40" s="62">
        <f t="shared" si="92"/>
        <v>14.153294390861173</v>
      </c>
      <c r="AV40" s="62">
        <f t="shared" si="92"/>
        <v>-77.042564631574635</v>
      </c>
      <c r="AW40" s="62">
        <f t="shared" si="92"/>
        <v>-18.380534158752578</v>
      </c>
      <c r="AX40" s="62">
        <f t="shared" si="92"/>
        <v>100</v>
      </c>
      <c r="AY40" s="62">
        <f t="shared" si="92"/>
        <v>43.3865957414544</v>
      </c>
      <c r="AZ40" s="62">
        <f t="shared" si="92"/>
        <v>130.93304146298979</v>
      </c>
      <c r="BA40" s="62">
        <f t="shared" si="92"/>
        <v>-18.105148542958784</v>
      </c>
      <c r="BB40" s="62">
        <f t="shared" si="92"/>
        <v>-35.998139636921081</v>
      </c>
      <c r="BC40" s="29"/>
    </row>
    <row r="41" spans="1:55" x14ac:dyDescent="0.2">
      <c r="A41" s="18" t="s">
        <v>5</v>
      </c>
      <c r="B41" s="1">
        <v>0.03</v>
      </c>
      <c r="C41" s="1">
        <v>5.7000000000000002E-2</v>
      </c>
      <c r="D41" s="1">
        <v>6.0999999999999999E-2</v>
      </c>
      <c r="E41" s="1">
        <v>4.7E-2</v>
      </c>
      <c r="F41" s="1">
        <v>4.3999999999999997E-2</v>
      </c>
      <c r="G41" s="1">
        <v>0.04</v>
      </c>
      <c r="H41" s="1">
        <v>4.7E-2</v>
      </c>
      <c r="I41" s="1">
        <v>3.6999999999999998E-2</v>
      </c>
      <c r="J41" s="1">
        <v>0.04</v>
      </c>
      <c r="K41" s="1">
        <v>4.9000000000000002E-2</v>
      </c>
      <c r="L41" s="1">
        <v>8.5000000000000006E-2</v>
      </c>
      <c r="M41" s="1">
        <v>3.1E-2</v>
      </c>
      <c r="O41" s="28"/>
      <c r="P41" s="18" t="s">
        <v>5</v>
      </c>
      <c r="Q41" s="1"/>
      <c r="R41" s="14">
        <f>C41-$C$44</f>
        <v>1.9999999999999997E-2</v>
      </c>
      <c r="S41" s="14">
        <f>D41-$D$44</f>
        <v>2.5999999999999995E-2</v>
      </c>
      <c r="T41" s="14">
        <f>E41-$E$44</f>
        <v>1.0499999999999995E-2</v>
      </c>
      <c r="U41" s="14">
        <f>F41-$F$44</f>
        <v>8.4999999999999937E-3</v>
      </c>
      <c r="V41" s="14">
        <f>G41-$G$44</f>
        <v>1.0000000000000002E-2</v>
      </c>
      <c r="W41" s="16">
        <f t="shared" si="97"/>
        <v>1.6E-2</v>
      </c>
      <c r="X41" s="14">
        <f>I41-$I$44</f>
        <v>7.4999999999999997E-3</v>
      </c>
      <c r="Y41" s="14">
        <f>J41-$J$44</f>
        <v>6.9999999999999993E-3</v>
      </c>
      <c r="Z41" s="14">
        <f>K41-$K$44</f>
        <v>1.2000000000000004E-2</v>
      </c>
      <c r="AA41" s="14">
        <f>L41-$L$44</f>
        <v>5.5000000000000007E-2</v>
      </c>
      <c r="AB41" s="1"/>
      <c r="AD41" s="28"/>
      <c r="AF41" s="96">
        <f t="shared" si="102"/>
        <v>1.0296194171811583</v>
      </c>
      <c r="AG41" s="96">
        <f t="shared" si="91"/>
        <v>1.0033021088637852</v>
      </c>
      <c r="AH41" s="96">
        <f t="shared" si="91"/>
        <v>0.1823215567939549</v>
      </c>
      <c r="AI41" s="96">
        <f>(LN(U29)-LN(U17))/1</f>
        <v>0.78015855754957375</v>
      </c>
      <c r="AJ41" s="96">
        <f t="shared" si="91"/>
        <v>0.25131442828090655</v>
      </c>
      <c r="AK41" s="97">
        <f t="shared" si="91"/>
        <v>0.6466271649250519</v>
      </c>
      <c r="AL41" s="96">
        <f t="shared" si="91"/>
        <v>-0.27763173659827878</v>
      </c>
      <c r="AM41" s="96">
        <f t="shared" si="91"/>
        <v>-0.28768207245178168</v>
      </c>
      <c r="AN41" s="96">
        <f t="shared" si="91"/>
        <v>-0.4054651081081655</v>
      </c>
      <c r="AO41" s="96">
        <f t="shared" si="91"/>
        <v>0.5596157879354231</v>
      </c>
      <c r="AP41" s="29"/>
      <c r="AQ41" s="28"/>
      <c r="AS41" s="60">
        <f t="shared" si="103"/>
        <v>-196.9751747952038</v>
      </c>
      <c r="AT41" s="60">
        <f t="shared" si="92"/>
        <v>-189.38442125338707</v>
      </c>
      <c r="AU41" s="60">
        <f t="shared" si="92"/>
        <v>47.412631022388929</v>
      </c>
      <c r="AV41" s="60">
        <f t="shared" si="92"/>
        <v>-125.02268326539729</v>
      </c>
      <c r="AW41" s="60">
        <f t="shared" si="92"/>
        <v>27.512879980829563</v>
      </c>
      <c r="AX41" s="61">
        <f t="shared" si="92"/>
        <v>-86.507958306265039</v>
      </c>
      <c r="AY41" s="60">
        <f t="shared" si="92"/>
        <v>180.07787356098692</v>
      </c>
      <c r="AZ41" s="60">
        <f t="shared" si="92"/>
        <v>182.97671190556272</v>
      </c>
      <c r="BA41" s="60">
        <f t="shared" si="92"/>
        <v>216.94910696560066</v>
      </c>
      <c r="BB41" s="60">
        <f t="shared" si="92"/>
        <v>-61.411093912030438</v>
      </c>
      <c r="BC41" s="29"/>
    </row>
    <row r="42" spans="1:55" x14ac:dyDescent="0.2">
      <c r="A42" s="18" t="s">
        <v>6</v>
      </c>
      <c r="B42" s="1">
        <v>0.03</v>
      </c>
      <c r="C42" s="1">
        <v>6.2E-2</v>
      </c>
      <c r="D42" s="1">
        <v>5.7000000000000002E-2</v>
      </c>
      <c r="E42" s="1">
        <v>0.05</v>
      </c>
      <c r="F42" s="1">
        <v>4.2999999999999997E-2</v>
      </c>
      <c r="G42" s="1">
        <v>0.04</v>
      </c>
      <c r="H42" s="1">
        <v>4.8000000000000001E-2</v>
      </c>
      <c r="I42" s="1">
        <v>4.1000000000000002E-2</v>
      </c>
      <c r="J42" s="1">
        <v>3.7999999999999999E-2</v>
      </c>
      <c r="K42" s="1">
        <v>4.8000000000000001E-2</v>
      </c>
      <c r="L42" s="1">
        <v>5.0999999999999997E-2</v>
      </c>
      <c r="M42" s="1">
        <v>0.03</v>
      </c>
      <c r="O42" s="28"/>
      <c r="P42" s="18" t="s">
        <v>6</v>
      </c>
      <c r="Q42" s="1"/>
      <c r="R42" s="14">
        <f>C42-$C$44</f>
        <v>2.4999999999999994E-2</v>
      </c>
      <c r="S42" s="14">
        <f>D42-$D$44</f>
        <v>2.1999999999999999E-2</v>
      </c>
      <c r="T42" s="14">
        <f>E42-$E$44</f>
        <v>1.3499999999999998E-2</v>
      </c>
      <c r="U42" s="14">
        <f>F42-$F$44</f>
        <v>7.4999999999999928E-3</v>
      </c>
      <c r="V42" s="14">
        <f>G42-$G$44</f>
        <v>1.0000000000000002E-2</v>
      </c>
      <c r="W42" s="16">
        <f t="shared" si="97"/>
        <v>1.7000000000000001E-2</v>
      </c>
      <c r="X42" s="14">
        <f>I42-$I$44</f>
        <v>1.1500000000000003E-2</v>
      </c>
      <c r="Y42" s="14">
        <f>J42-$J$44</f>
        <v>4.9999999999999975E-3</v>
      </c>
      <c r="Z42" s="14">
        <f>K42-$K$44</f>
        <v>1.1000000000000003E-2</v>
      </c>
      <c r="AA42" s="14">
        <f>L42-$L$44</f>
        <v>2.0999999999999998E-2</v>
      </c>
      <c r="AB42" s="1"/>
      <c r="AD42" s="28"/>
      <c r="AF42" s="96">
        <f t="shared" si="102"/>
        <v>0.82667857318446814</v>
      </c>
      <c r="AG42" s="96">
        <f t="shared" si="91"/>
        <v>0.82667857318446636</v>
      </c>
      <c r="AH42" s="96">
        <f t="shared" si="91"/>
        <v>0.40546510810816372</v>
      </c>
      <c r="AI42" s="96">
        <f t="shared" si="91"/>
        <v>0.1466034741918758</v>
      </c>
      <c r="AJ42" s="96">
        <f t="shared" si="91"/>
        <v>-0.13353139262452274</v>
      </c>
      <c r="AK42" s="97">
        <f t="shared" si="91"/>
        <v>0.5465437063680687</v>
      </c>
      <c r="AL42" s="96">
        <f t="shared" si="91"/>
        <v>-1.0258529343856813</v>
      </c>
      <c r="AM42" s="96">
        <f t="shared" si="91"/>
        <v>-0.47000362924573658</v>
      </c>
      <c r="AN42" s="96">
        <f t="shared" si="91"/>
        <v>-0.35667494393873245</v>
      </c>
      <c r="AO42" s="96">
        <f t="shared" si="91"/>
        <v>0.4855078157817001</v>
      </c>
      <c r="AP42" s="29"/>
      <c r="AQ42" s="28"/>
      <c r="AS42" s="60">
        <f t="shared" si="103"/>
        <v>-138.44054383029533</v>
      </c>
      <c r="AT42" s="60">
        <f t="shared" si="92"/>
        <v>-138.44054383029481</v>
      </c>
      <c r="AU42" s="60">
        <f t="shared" si="92"/>
        <v>-16.949106965600112</v>
      </c>
      <c r="AV42" s="60">
        <f t="shared" si="92"/>
        <v>57.714868574534506</v>
      </c>
      <c r="AW42" s="60">
        <f t="shared" si="92"/>
        <v>138.51472495913251</v>
      </c>
      <c r="AX42" s="61">
        <f t="shared" si="92"/>
        <v>-57.640687445697068</v>
      </c>
      <c r="AY42" s="60">
        <f t="shared" si="92"/>
        <v>395.88880067687933</v>
      </c>
      <c r="AZ42" s="60">
        <f t="shared" si="92"/>
        <v>235.56408088317377</v>
      </c>
      <c r="BA42" s="60">
        <f t="shared" si="92"/>
        <v>202.87646294712184</v>
      </c>
      <c r="BB42" s="60">
        <f t="shared" si="92"/>
        <v>-40.035984219244106</v>
      </c>
      <c r="BC42" s="29"/>
    </row>
    <row r="43" spans="1:55" x14ac:dyDescent="0.2">
      <c r="A43" s="18" t="s">
        <v>7</v>
      </c>
      <c r="B43" s="1">
        <v>3.6999999999999998E-2</v>
      </c>
      <c r="C43" s="1">
        <v>3.4000000000000002E-2</v>
      </c>
      <c r="D43" s="1">
        <v>3.3000000000000002E-2</v>
      </c>
      <c r="E43" s="1">
        <v>3.2000000000000001E-2</v>
      </c>
      <c r="F43" s="1">
        <v>0.03</v>
      </c>
      <c r="G43" s="1">
        <v>3.1E-2</v>
      </c>
      <c r="H43" s="1">
        <v>2.9000000000000001E-2</v>
      </c>
      <c r="I43" s="1">
        <v>0.03</v>
      </c>
      <c r="J43" s="1">
        <v>3.5000000000000003E-2</v>
      </c>
      <c r="K43" s="1"/>
      <c r="L43" s="1"/>
      <c r="M43" s="1">
        <v>3.1E-2</v>
      </c>
      <c r="O43" s="28"/>
      <c r="P43" s="18" t="s">
        <v>7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D43" s="28"/>
      <c r="AE43" s="24" t="s">
        <v>31</v>
      </c>
      <c r="AF43" s="95">
        <f t="shared" ref="AF43:AO43" si="106">AVERAGE(AF37:AF39,AF41:AF42)</f>
        <v>0.82648996525830365</v>
      </c>
      <c r="AG43" s="95">
        <f t="shared" si="106"/>
        <v>0.55539132197116337</v>
      </c>
      <c r="AH43" s="95">
        <f t="shared" si="106"/>
        <v>0.24127022401089615</v>
      </c>
      <c r="AI43" s="95">
        <f t="shared" si="106"/>
        <v>0.34979725091530722</v>
      </c>
      <c r="AJ43" s="95">
        <f t="shared" si="106"/>
        <v>7.3819492787458071E-2</v>
      </c>
      <c r="AK43" s="95">
        <f t="shared" si="106"/>
        <v>0.49717008943878616</v>
      </c>
      <c r="AL43" s="95">
        <f t="shared" si="106"/>
        <v>-0.35578167353980727</v>
      </c>
      <c r="AM43" s="95">
        <f t="shared" si="106"/>
        <v>-0.82976654950123463</v>
      </c>
      <c r="AN43" s="95">
        <f>AVERAGE(AN38:AN39,AN41:AN42)</f>
        <v>-0.36382180815171128</v>
      </c>
      <c r="AO43" s="95">
        <f t="shared" si="106"/>
        <v>0.5253947119264788</v>
      </c>
      <c r="AP43" s="29"/>
      <c r="AQ43" s="28"/>
      <c r="AR43" s="24" t="s">
        <v>31</v>
      </c>
      <c r="AS43" s="63">
        <f>AVERAGE(AS37:AS42)</f>
        <v>-112.96290366094517</v>
      </c>
      <c r="AT43" s="63">
        <f t="shared" ref="AT43" si="107">AVERAGE(AT37:AT42)</f>
        <v>-39.510694677660979</v>
      </c>
      <c r="AU43" s="63">
        <f t="shared" ref="AU43" si="108">AVERAGE(AU37:AU42)</f>
        <v>39.298848918871876</v>
      </c>
      <c r="AV43" s="63">
        <f t="shared" ref="AV43" si="109">AVERAGE(AV37:AV42)</f>
        <v>-13.584357671457715</v>
      </c>
      <c r="AW43" s="63">
        <f t="shared" ref="AW43" si="110">AVERAGE(AW37:AW42)</f>
        <v>62.526658460339853</v>
      </c>
      <c r="AX43" s="63">
        <f t="shared" ref="AX43" si="111">AVERAGE(AX37:AX42)</f>
        <v>-19.49979749010226</v>
      </c>
      <c r="AY43" s="63">
        <f t="shared" ref="AY43" si="112">AVERAGE(AY37:AY42)</f>
        <v>176.08011194911447</v>
      </c>
      <c r="AZ43" s="63">
        <f t="shared" ref="AZ43" si="113">AVERAGE(AZ37:AZ42)</f>
        <v>304.59818605756539</v>
      </c>
      <c r="BA43" s="63">
        <f t="shared" ref="BA43" si="114">AVERAGE(BA37:BA42)</f>
        <v>160.32924804818543</v>
      </c>
      <c r="BB43" s="63">
        <f t="shared" ref="BB43" si="115">AVERAGE(BB37:BB42)</f>
        <v>-48.950224061770314</v>
      </c>
      <c r="BC43" s="29"/>
    </row>
    <row r="44" spans="1:55" x14ac:dyDescent="0.2">
      <c r="A44" s="20" t="s">
        <v>31</v>
      </c>
      <c r="B44" s="21">
        <f>AVERAGE(B36:B43)</f>
        <v>3.2285714285714286E-2</v>
      </c>
      <c r="C44" s="21">
        <f t="shared" ref="C44:H44" si="116">AVERAGE(C36,C43)</f>
        <v>3.7000000000000005E-2</v>
      </c>
      <c r="D44" s="21">
        <f t="shared" si="116"/>
        <v>3.5000000000000003E-2</v>
      </c>
      <c r="E44" s="21">
        <f t="shared" si="116"/>
        <v>3.6500000000000005E-2</v>
      </c>
      <c r="F44" s="21">
        <f t="shared" si="116"/>
        <v>3.5500000000000004E-2</v>
      </c>
      <c r="G44" s="21">
        <f t="shared" si="116"/>
        <v>0.03</v>
      </c>
      <c r="H44" s="21">
        <f t="shared" si="116"/>
        <v>3.1E-2</v>
      </c>
      <c r="I44" s="21">
        <f t="shared" ref="I44" si="117">AVERAGE(I36,I43)</f>
        <v>2.9499999999999998E-2</v>
      </c>
      <c r="J44" s="21">
        <f t="shared" ref="J44" si="118">AVERAGE(J36,J43)</f>
        <v>3.3000000000000002E-2</v>
      </c>
      <c r="K44" s="21">
        <f t="shared" ref="K44" si="119">AVERAGE(K36,K43)</f>
        <v>3.6999999999999998E-2</v>
      </c>
      <c r="L44" s="21">
        <f t="shared" ref="L44" si="120">AVERAGE(L36,L43)</f>
        <v>0.03</v>
      </c>
      <c r="M44" s="21">
        <f>AVERAGE(M36:M43)</f>
        <v>3.0875E-2</v>
      </c>
      <c r="O44" s="28"/>
      <c r="P44" s="21">
        <f>AVERAGE(R40:AA40,W37:W39,W41:W42)</f>
        <v>2.6341666666666673E-2</v>
      </c>
      <c r="Q44" s="20" t="s">
        <v>31</v>
      </c>
      <c r="R44" s="21">
        <f>AVERAGE(R37:R39,R41:R42)</f>
        <v>2.679999999999999E-2</v>
      </c>
      <c r="S44" s="21">
        <f>AVERAGE(S37:S39,S41:S42)</f>
        <v>2.2599999999999999E-2</v>
      </c>
      <c r="T44" s="21">
        <f t="shared" ref="T44:V44" si="121">AVERAGE(T37:T39,T41:T42)</f>
        <v>1.1499999999999996E-2</v>
      </c>
      <c r="U44" s="21">
        <f t="shared" si="121"/>
        <v>6.0999999999999961E-3</v>
      </c>
      <c r="V44" s="21">
        <f t="shared" si="121"/>
        <v>9.4000000000000021E-3</v>
      </c>
      <c r="W44" s="21">
        <f>AVERAGE(W37:W39,W41:W42)</f>
        <v>1.7000000000000001E-2</v>
      </c>
      <c r="X44" s="21">
        <f t="shared" ref="X44:AA44" si="122">AVERAGE(X37:X39,X41:X42)</f>
        <v>8.9000000000000017E-3</v>
      </c>
      <c r="Y44" s="21">
        <f t="shared" si="122"/>
        <v>6.3999999999999986E-3</v>
      </c>
      <c r="Z44" s="21">
        <f t="shared" si="122"/>
        <v>1.0600000000000002E-2</v>
      </c>
      <c r="AA44" s="21">
        <f t="shared" si="122"/>
        <v>2.9399999999999999E-2</v>
      </c>
      <c r="AB44" s="21"/>
      <c r="AD44" s="28"/>
      <c r="AE44" s="24" t="s">
        <v>32</v>
      </c>
      <c r="AF44" s="95">
        <f t="shared" ref="AF44:AO44" si="123">STDEV(AF37:AF39,AF41:AF42)</f>
        <v>0.3636697923326781</v>
      </c>
      <c r="AG44" s="95">
        <f t="shared" si="123"/>
        <v>0.34065703777969386</v>
      </c>
      <c r="AH44" s="95">
        <f t="shared" si="123"/>
        <v>0.113068263410777</v>
      </c>
      <c r="AI44" s="95">
        <f t="shared" si="123"/>
        <v>0.27820533643181572</v>
      </c>
      <c r="AJ44" s="95">
        <f t="shared" si="123"/>
        <v>0.14615613518263004</v>
      </c>
      <c r="AK44" s="95">
        <f t="shared" si="123"/>
        <v>0.12575085182092291</v>
      </c>
      <c r="AL44" s="95">
        <f t="shared" si="123"/>
        <v>0.42502303449889217</v>
      </c>
      <c r="AM44" s="95">
        <f t="shared" si="123"/>
        <v>0.54573829272959185</v>
      </c>
      <c r="AN44" s="95">
        <f>STDEV(AN38:AN39,AN41:AN42)</f>
        <v>5.5727509314103113E-2</v>
      </c>
      <c r="AO44" s="95">
        <f t="shared" si="123"/>
        <v>0.10783879431574757</v>
      </c>
      <c r="AP44" s="29"/>
      <c r="AQ44" s="28"/>
      <c r="AR44" s="24" t="s">
        <v>32</v>
      </c>
      <c r="AS44" s="63">
        <f>STDEV(AS37:AS42)</f>
        <v>112.60660649138825</v>
      </c>
      <c r="AT44" s="63">
        <f t="shared" ref="AT44:BB44" si="124">STDEV(AT37:AT42)</f>
        <v>101.43917825746247</v>
      </c>
      <c r="AU44" s="63">
        <f t="shared" si="124"/>
        <v>39.55680726397496</v>
      </c>
      <c r="AV44" s="63">
        <f t="shared" si="124"/>
        <v>78.215462967525426</v>
      </c>
      <c r="AW44" s="63">
        <f t="shared" si="124"/>
        <v>54.705972586121938</v>
      </c>
      <c r="AX44" s="63">
        <f t="shared" si="124"/>
        <v>66.930498825033837</v>
      </c>
      <c r="AY44" s="63">
        <f t="shared" si="124"/>
        <v>127.4696430040199</v>
      </c>
      <c r="AZ44" s="63">
        <f t="shared" si="124"/>
        <v>164.49990383190453</v>
      </c>
      <c r="BA44" s="63">
        <f t="shared" si="124"/>
        <v>100.71447742173071</v>
      </c>
      <c r="BB44" s="63">
        <f t="shared" si="124"/>
        <v>28.534828931087546</v>
      </c>
      <c r="BC44" s="29"/>
    </row>
    <row r="45" spans="1:55" x14ac:dyDescent="0.2">
      <c r="O45" s="28"/>
      <c r="P45" s="21">
        <f>STDEV(W37:W42,R40:V40,X40:AA40)</f>
        <v>1.0594437837622062E-2</v>
      </c>
      <c r="Q45" s="23" t="s">
        <v>32</v>
      </c>
      <c r="R45" s="21">
        <f>STDEV(R37:R39,R41:R42)</f>
        <v>1.4342245291445833E-2</v>
      </c>
      <c r="S45" s="21">
        <f t="shared" ref="S45:V45" si="125">STDEV(S37:S39,S41:S42)</f>
        <v>4.0373258476372707E-3</v>
      </c>
      <c r="T45" s="21">
        <f t="shared" si="125"/>
        <v>1.4142135623730963E-3</v>
      </c>
      <c r="U45" s="21">
        <f t="shared" si="125"/>
        <v>1.9493588689617912E-3</v>
      </c>
      <c r="V45" s="21">
        <f t="shared" si="125"/>
        <v>5.4772255750516654E-4</v>
      </c>
      <c r="W45" s="21">
        <f>STDEV(W37:W39,W41:W42)</f>
        <v>1.8708286933869697E-3</v>
      </c>
      <c r="X45" s="21">
        <f t="shared" ref="X45:Z45" si="126">STDEV(X37:X39,X41:X42)</f>
        <v>2.073644135332774E-3</v>
      </c>
      <c r="Y45" s="21">
        <f t="shared" si="126"/>
        <v>1.9493588689617944E-3</v>
      </c>
      <c r="Z45" s="21">
        <f t="shared" si="126"/>
        <v>1.6733200530681524E-3</v>
      </c>
      <c r="AA45" s="21">
        <f>STDEV(AA37:AA39,AA41:AA42)</f>
        <v>1.4604793733565711E-2</v>
      </c>
      <c r="AB45" s="22"/>
      <c r="AD45" s="28"/>
      <c r="AE45" s="24" t="s">
        <v>34</v>
      </c>
      <c r="AF45" s="95">
        <f t="shared" ref="AF45:AO45" si="127">AF44/AF43*100</f>
        <v>44.001719031037481</v>
      </c>
      <c r="AG45" s="95">
        <f t="shared" si="127"/>
        <v>61.336399094363458</v>
      </c>
      <c r="AH45" s="95">
        <f t="shared" si="127"/>
        <v>46.863745360335329</v>
      </c>
      <c r="AI45" s="95">
        <f t="shared" si="127"/>
        <v>79.533311283562568</v>
      </c>
      <c r="AJ45" s="95">
        <f t="shared" si="127"/>
        <v>197.99124819706424</v>
      </c>
      <c r="AK45" s="95">
        <f t="shared" si="127"/>
        <v>25.29332606530545</v>
      </c>
      <c r="AL45" s="95">
        <f t="shared" si="127"/>
        <v>-119.46175593311938</v>
      </c>
      <c r="AM45" s="95">
        <f t="shared" si="127"/>
        <v>-65.770100404460791</v>
      </c>
      <c r="AN45" s="95">
        <f t="shared" si="127"/>
        <v>-15.317253684491918</v>
      </c>
      <c r="AO45" s="95">
        <f t="shared" si="127"/>
        <v>20.525291151167508</v>
      </c>
      <c r="AP45" s="29"/>
      <c r="AQ45" s="30"/>
      <c r="AR45" s="31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32"/>
    </row>
    <row r="46" spans="1:55" x14ac:dyDescent="0.2">
      <c r="O46" s="28"/>
      <c r="P46" s="21">
        <f>P45/P44*100</f>
        <v>40.219314790086905</v>
      </c>
      <c r="Q46" s="23" t="s">
        <v>34</v>
      </c>
      <c r="R46" s="21">
        <f>100*R45/R44</f>
        <v>53.515840639723272</v>
      </c>
      <c r="S46" s="21">
        <f t="shared" ref="S46" si="128">100*S45/S44</f>
        <v>17.86427366211182</v>
      </c>
      <c r="T46" s="21">
        <f t="shared" ref="T46" si="129">100*T45/T44</f>
        <v>12.29750923802693</v>
      </c>
      <c r="U46" s="21">
        <f t="shared" ref="U46" si="130">100*U45/U44</f>
        <v>31.956702769865448</v>
      </c>
      <c r="V46" s="21">
        <f t="shared" ref="V46" si="131">100*V45/V44</f>
        <v>5.8268357181400683</v>
      </c>
      <c r="W46" s="21">
        <f t="shared" ref="W46" si="132">100*W45/W44</f>
        <v>11.004874666982174</v>
      </c>
      <c r="X46" s="21">
        <f t="shared" ref="X46" si="133">100*X45/X44</f>
        <v>23.299372307109817</v>
      </c>
      <c r="Y46" s="21">
        <f t="shared" ref="Y46" si="134">100*Y45/Y44</f>
        <v>30.458732327528043</v>
      </c>
      <c r="Z46" s="21">
        <f t="shared" ref="Z46" si="135">100*Z45/Z44</f>
        <v>15.786038236492002</v>
      </c>
      <c r="AA46" s="21">
        <f t="shared" ref="AA46" si="136">100*AA45/AA44</f>
        <v>49.676169161788131</v>
      </c>
      <c r="AB46" s="38"/>
      <c r="AD46" s="28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29"/>
      <c r="AQ46" s="28"/>
      <c r="AS46" s="63"/>
      <c r="AT46" s="63"/>
      <c r="AU46" s="63"/>
      <c r="AV46" s="63"/>
      <c r="AW46" s="63"/>
      <c r="AX46" s="63"/>
      <c r="AY46" s="63"/>
      <c r="AZ46" s="63"/>
      <c r="BA46" s="63"/>
      <c r="BB46" s="63"/>
    </row>
    <row r="47" spans="1:55" x14ac:dyDescent="0.2">
      <c r="A47" s="17" t="s">
        <v>11</v>
      </c>
      <c r="B47" s="18">
        <v>1</v>
      </c>
      <c r="C47" s="18">
        <v>2</v>
      </c>
      <c r="D47" s="18">
        <v>3</v>
      </c>
      <c r="E47" s="18">
        <v>4</v>
      </c>
      <c r="F47" s="18">
        <v>5</v>
      </c>
      <c r="G47" s="18">
        <v>6</v>
      </c>
      <c r="H47" s="18">
        <v>7</v>
      </c>
      <c r="I47" s="18">
        <v>8</v>
      </c>
      <c r="J47" s="18">
        <v>9</v>
      </c>
      <c r="K47" s="18">
        <v>10</v>
      </c>
      <c r="L47" s="18">
        <v>11</v>
      </c>
      <c r="M47" s="18">
        <v>12</v>
      </c>
      <c r="O47" s="28"/>
      <c r="P47" s="17" t="s">
        <v>11</v>
      </c>
      <c r="Q47" s="18">
        <v>1</v>
      </c>
      <c r="R47" s="18">
        <v>2</v>
      </c>
      <c r="S47" s="18">
        <v>3</v>
      </c>
      <c r="T47" s="18">
        <v>4</v>
      </c>
      <c r="U47" s="18">
        <v>5</v>
      </c>
      <c r="V47" s="18">
        <v>6</v>
      </c>
      <c r="W47" s="18">
        <v>7</v>
      </c>
      <c r="X47" s="18">
        <v>8</v>
      </c>
      <c r="Y47" s="18">
        <v>9</v>
      </c>
      <c r="Z47" s="18">
        <v>10</v>
      </c>
      <c r="AA47" s="18">
        <v>11</v>
      </c>
      <c r="AB47" s="18">
        <v>12</v>
      </c>
      <c r="AD47" s="28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29"/>
      <c r="AQ47" s="28"/>
      <c r="AR47" s="72" t="s">
        <v>48</v>
      </c>
      <c r="AS47" s="75"/>
      <c r="AT47" s="76" t="s">
        <v>77</v>
      </c>
      <c r="AU47" s="75"/>
      <c r="AV47" s="75"/>
      <c r="AW47" s="75"/>
      <c r="AX47" s="75"/>
      <c r="AY47" s="77" t="s">
        <v>78</v>
      </c>
      <c r="AZ47" s="77"/>
      <c r="BA47" s="77"/>
      <c r="BB47" s="78"/>
    </row>
    <row r="48" spans="1:55" x14ac:dyDescent="0.2">
      <c r="A48" s="18" t="s">
        <v>0</v>
      </c>
      <c r="B48" s="1">
        <v>0.03</v>
      </c>
      <c r="C48" s="1">
        <v>0.04</v>
      </c>
      <c r="D48" s="1">
        <v>4.3999999999999997E-2</v>
      </c>
      <c r="E48" s="1">
        <v>4.2000000000000003E-2</v>
      </c>
      <c r="F48" s="1">
        <v>4.7E-2</v>
      </c>
      <c r="G48" s="1">
        <v>2.7E-2</v>
      </c>
      <c r="H48" s="1">
        <v>3.1E-2</v>
      </c>
      <c r="I48" s="1">
        <v>2.8000000000000001E-2</v>
      </c>
      <c r="J48" s="1">
        <v>2.7E-2</v>
      </c>
      <c r="K48" s="1">
        <v>2.8000000000000001E-2</v>
      </c>
      <c r="L48" s="1">
        <v>2.8000000000000001E-2</v>
      </c>
      <c r="M48" s="1">
        <v>0.03</v>
      </c>
      <c r="O48" s="28"/>
      <c r="P48" s="18" t="s"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D48" s="28"/>
      <c r="AF48" s="95"/>
      <c r="AG48" s="95"/>
      <c r="AH48" s="95"/>
      <c r="AI48" s="95" t="s">
        <v>39</v>
      </c>
      <c r="AJ48" s="95">
        <f>AVERAGE(AF52:AO52,AK49:AK51,AK53:AK54)</f>
        <v>0.57301941169499926</v>
      </c>
      <c r="AK48" s="95">
        <f>STDEV(AF52:AO52,AK49:AK51,AK53:AK54)</f>
        <v>0.24202116203412424</v>
      </c>
      <c r="AL48" s="95">
        <f>AK48/AJ48*100</f>
        <v>42.236119247378085</v>
      </c>
      <c r="AM48" s="95"/>
      <c r="AN48" s="95"/>
      <c r="AO48" s="95"/>
      <c r="AP48" s="29"/>
      <c r="AQ48" s="28"/>
      <c r="AR48" s="73"/>
      <c r="AS48" s="66" t="s">
        <v>49</v>
      </c>
      <c r="AT48" s="65">
        <v>1.23</v>
      </c>
      <c r="AU48" s="79">
        <v>3.7</v>
      </c>
      <c r="AV48" s="79">
        <v>11.1</v>
      </c>
      <c r="AW48" s="79">
        <v>33.299999999999997</v>
      </c>
      <c r="AX48" s="79">
        <v>100</v>
      </c>
      <c r="AY48" s="80">
        <v>1.25</v>
      </c>
      <c r="AZ48" s="80">
        <v>2.5</v>
      </c>
      <c r="BA48" s="80">
        <v>5</v>
      </c>
      <c r="BB48" s="81">
        <v>10</v>
      </c>
    </row>
    <row r="49" spans="1:65" x14ac:dyDescent="0.2">
      <c r="A49" s="18" t="s">
        <v>1</v>
      </c>
      <c r="B49" s="1"/>
      <c r="C49" s="1">
        <v>0.105</v>
      </c>
      <c r="D49" s="1">
        <v>9.5000000000000001E-2</v>
      </c>
      <c r="E49" s="1">
        <v>6.7000000000000004E-2</v>
      </c>
      <c r="F49" s="1">
        <v>4.2999999999999997E-2</v>
      </c>
      <c r="G49" s="1">
        <v>3.9E-2</v>
      </c>
      <c r="H49" s="1">
        <v>7.8E-2</v>
      </c>
      <c r="I49" s="1">
        <v>3.9E-2</v>
      </c>
      <c r="J49" s="1">
        <v>4.3999999999999997E-2</v>
      </c>
      <c r="K49" s="1">
        <v>0.06</v>
      </c>
      <c r="L49" s="1">
        <v>8.1000000000000003E-2</v>
      </c>
      <c r="M49" s="1">
        <v>0.03</v>
      </c>
      <c r="O49" s="28"/>
      <c r="P49" s="18" t="s">
        <v>1</v>
      </c>
      <c r="Q49" s="1"/>
      <c r="R49" s="14">
        <f>C49-$C$56</f>
        <v>6.7999999999999991E-2</v>
      </c>
      <c r="S49" s="14">
        <f>D49-$D$56</f>
        <v>5.6500000000000002E-2</v>
      </c>
      <c r="T49" s="14">
        <f>E49-$E$56</f>
        <v>3.15E-2</v>
      </c>
      <c r="U49" s="14">
        <f>F49-$F$56</f>
        <v>4.4999999999999971E-3</v>
      </c>
      <c r="V49" s="14">
        <f>G49-$G$56</f>
        <v>1.0500000000000002E-2</v>
      </c>
      <c r="W49" s="16">
        <f>H49-$H$56</f>
        <v>4.8000000000000001E-2</v>
      </c>
      <c r="X49" s="14">
        <f>I49-$I$56</f>
        <v>1.0499999999999999E-2</v>
      </c>
      <c r="Y49" s="14">
        <f>J49-$J$56</f>
        <v>1.4499999999999999E-2</v>
      </c>
      <c r="Z49" s="14">
        <f>K49-$K$56</f>
        <v>3.2000000000000001E-2</v>
      </c>
      <c r="AA49" s="14">
        <f>L49-$L$56</f>
        <v>5.3000000000000005E-2</v>
      </c>
      <c r="AB49" s="1"/>
      <c r="AD49" s="28"/>
      <c r="AE49" s="24" t="s">
        <v>42</v>
      </c>
      <c r="AF49" s="96">
        <f>(LN(R49)-LN(R37))</f>
        <v>0.26826398659467943</v>
      </c>
      <c r="AG49" s="96">
        <f t="shared" ref="AG49:AO54" si="137">(LN(S49)-LN(S37))</f>
        <v>0.7384037721480663</v>
      </c>
      <c r="AH49" s="96">
        <f t="shared" si="137"/>
        <v>1.0076405104623838</v>
      </c>
      <c r="AI49" s="96">
        <f t="shared" si="137"/>
        <v>0.25131442828090655</v>
      </c>
      <c r="AJ49" s="96">
        <f t="shared" si="137"/>
        <v>0.15415067982725894</v>
      </c>
      <c r="AK49" s="97">
        <f t="shared" si="137"/>
        <v>0.87546873735390029</v>
      </c>
      <c r="AL49" s="96">
        <f t="shared" si="137"/>
        <v>0.2113090936672064</v>
      </c>
      <c r="AM49" s="96">
        <f t="shared" si="137"/>
        <v>0.47692407209030918</v>
      </c>
      <c r="AN49" s="96">
        <f t="shared" si="137"/>
        <v>0.98082925301172574</v>
      </c>
      <c r="AO49" s="96">
        <f t="shared" si="137"/>
        <v>0.63808740337691772</v>
      </c>
      <c r="AP49" s="29"/>
      <c r="AQ49" s="28"/>
      <c r="AR49" s="82"/>
      <c r="AS49" s="83" t="s">
        <v>50</v>
      </c>
      <c r="AT49" s="84">
        <f>LOG10(AT48)</f>
        <v>8.9905111439397931E-2</v>
      </c>
      <c r="AU49" s="84">
        <f t="shared" ref="AU49:BB49" si="138">LOG10(AU48)</f>
        <v>0.56820172406699498</v>
      </c>
      <c r="AV49" s="84">
        <f t="shared" si="138"/>
        <v>1.0453229787866574</v>
      </c>
      <c r="AW49" s="84">
        <f t="shared" si="138"/>
        <v>1.5224442335063197</v>
      </c>
      <c r="AX49" s="84">
        <f t="shared" si="138"/>
        <v>2</v>
      </c>
      <c r="AY49" s="84">
        <f t="shared" si="138"/>
        <v>9.691001300805642E-2</v>
      </c>
      <c r="AZ49" s="84">
        <f t="shared" si="138"/>
        <v>0.3979400086720376</v>
      </c>
      <c r="BA49" s="84">
        <f t="shared" si="138"/>
        <v>0.69897000433601886</v>
      </c>
      <c r="BB49" s="84">
        <f t="shared" si="138"/>
        <v>1</v>
      </c>
    </row>
    <row r="50" spans="1:65" x14ac:dyDescent="0.2">
      <c r="A50" s="18" t="s">
        <v>2</v>
      </c>
      <c r="B50" s="1">
        <v>3.1E-2</v>
      </c>
      <c r="C50" s="1">
        <v>8.6999999999999994E-2</v>
      </c>
      <c r="D50" s="1">
        <v>7.0999999999999994E-2</v>
      </c>
      <c r="E50" s="1"/>
      <c r="F50" s="1">
        <v>4.3999999999999997E-2</v>
      </c>
      <c r="G50" s="1">
        <v>0.04</v>
      </c>
      <c r="H50" s="1">
        <v>6.5000000000000002E-2</v>
      </c>
      <c r="I50" s="1">
        <v>3.9E-2</v>
      </c>
      <c r="J50" s="1">
        <v>4.2999999999999997E-2</v>
      </c>
      <c r="K50" s="1">
        <v>6.3E-2</v>
      </c>
      <c r="L50" s="1">
        <v>7.4999999999999997E-2</v>
      </c>
      <c r="M50" s="1">
        <v>2.9000000000000001E-2</v>
      </c>
      <c r="O50" s="28"/>
      <c r="P50" s="18" t="s">
        <v>2</v>
      </c>
      <c r="Q50" s="1"/>
      <c r="R50" s="14">
        <f t="shared" ref="R50:R51" si="139">C50-$C$56</f>
        <v>4.9999999999999989E-2</v>
      </c>
      <c r="S50" s="14">
        <f t="shared" ref="S50:S51" si="140">D50-$D$56</f>
        <v>3.2499999999999994E-2</v>
      </c>
      <c r="T50" s="14"/>
      <c r="U50" s="14">
        <f t="shared" ref="U50:U51" si="141">F50-$F$56</f>
        <v>5.4999999999999979E-3</v>
      </c>
      <c r="V50" s="14">
        <f t="shared" ref="V50:V51" si="142">G50-$G$56</f>
        <v>1.1500000000000003E-2</v>
      </c>
      <c r="W50" s="16">
        <f t="shared" ref="W50:W54" si="143">H50-$H$56</f>
        <v>3.5000000000000003E-2</v>
      </c>
      <c r="X50" s="14">
        <f t="shared" ref="X50:X51" si="144">I50-$I$56</f>
        <v>1.0499999999999999E-2</v>
      </c>
      <c r="Y50" s="14">
        <f t="shared" ref="Y50:Y51" si="145">J50-$J$56</f>
        <v>1.3499999999999998E-2</v>
      </c>
      <c r="Z50" s="14">
        <f t="shared" ref="Z50:Z51" si="146">K50-$K$56</f>
        <v>3.5000000000000003E-2</v>
      </c>
      <c r="AA50" s="14">
        <f t="shared" ref="AA50:AA51" si="147">L50-$L$56</f>
        <v>4.7E-2</v>
      </c>
      <c r="AB50" s="1"/>
      <c r="AD50" s="28"/>
      <c r="AF50" s="96">
        <f t="shared" ref="AF50:AF54" si="148">(LN(R50)-LN(R38))</f>
        <v>0.9675840262617057</v>
      </c>
      <c r="AG50" s="96">
        <f t="shared" si="137"/>
        <v>0.43671765161226883</v>
      </c>
      <c r="AH50" s="96"/>
      <c r="AI50" s="96">
        <f t="shared" si="137"/>
        <v>0</v>
      </c>
      <c r="AJ50" s="96">
        <f t="shared" si="137"/>
        <v>0.24512245803298516</v>
      </c>
      <c r="AK50" s="97">
        <f t="shared" si="137"/>
        <v>0.84729786038720389</v>
      </c>
      <c r="AL50" s="96">
        <f t="shared" si="137"/>
        <v>-8.8817841970012523E-16</v>
      </c>
      <c r="AM50" s="96">
        <f t="shared" si="137"/>
        <v>0.65677953638907116</v>
      </c>
      <c r="AN50" s="96">
        <f t="shared" si="137"/>
        <v>1.2527629684953676</v>
      </c>
      <c r="AO50" s="96">
        <f t="shared" si="137"/>
        <v>0.80562516398663586</v>
      </c>
      <c r="AP50" s="29"/>
      <c r="AQ50" s="28"/>
      <c r="AR50" s="72" t="s">
        <v>8</v>
      </c>
      <c r="AS50" s="77" t="s">
        <v>45</v>
      </c>
      <c r="AT50" s="102"/>
      <c r="AU50" s="85"/>
      <c r="AV50" s="85"/>
      <c r="AW50" s="85"/>
      <c r="AX50" s="85"/>
      <c r="AY50" s="85"/>
      <c r="AZ50" s="85"/>
      <c r="BA50" s="85"/>
      <c r="BB50" s="86"/>
    </row>
    <row r="51" spans="1:65" x14ac:dyDescent="0.2">
      <c r="A51" s="18" t="s">
        <v>3</v>
      </c>
      <c r="B51" s="1">
        <v>3.5000000000000003E-2</v>
      </c>
      <c r="C51" s="1">
        <v>9.5000000000000001E-2</v>
      </c>
      <c r="D51" s="1">
        <v>8.3000000000000004E-2</v>
      </c>
      <c r="E51" s="1">
        <v>6.5000000000000002E-2</v>
      </c>
      <c r="F51" s="1">
        <v>4.5999999999999999E-2</v>
      </c>
      <c r="G51" s="1">
        <v>3.9E-2</v>
      </c>
      <c r="H51" s="1">
        <v>7.0999999999999994E-2</v>
      </c>
      <c r="I51" s="1">
        <v>3.5000000000000003E-2</v>
      </c>
      <c r="J51" s="1">
        <v>4.1000000000000002E-2</v>
      </c>
      <c r="K51" s="1">
        <v>6.0999999999999999E-2</v>
      </c>
      <c r="L51" s="1">
        <v>7.8E-2</v>
      </c>
      <c r="M51" s="1">
        <v>0.03</v>
      </c>
      <c r="O51" s="28"/>
      <c r="P51" s="18" t="s">
        <v>3</v>
      </c>
      <c r="Q51" s="1"/>
      <c r="R51" s="14">
        <f t="shared" si="139"/>
        <v>5.7999999999999996E-2</v>
      </c>
      <c r="S51" s="14">
        <f t="shared" si="140"/>
        <v>4.4500000000000005E-2</v>
      </c>
      <c r="T51" s="14">
        <f t="shared" ref="T51" si="149">E51-$E$56</f>
        <v>2.9499999999999998E-2</v>
      </c>
      <c r="U51" s="14">
        <f t="shared" si="141"/>
        <v>7.4999999999999997E-3</v>
      </c>
      <c r="V51" s="14">
        <f t="shared" si="142"/>
        <v>1.0500000000000002E-2</v>
      </c>
      <c r="W51" s="16">
        <f t="shared" si="143"/>
        <v>4.0999999999999995E-2</v>
      </c>
      <c r="X51" s="14">
        <f t="shared" si="144"/>
        <v>6.5000000000000023E-3</v>
      </c>
      <c r="Y51" s="14">
        <f t="shared" si="145"/>
        <v>1.1500000000000003E-2</v>
      </c>
      <c r="Z51" s="14">
        <f t="shared" si="146"/>
        <v>3.3000000000000002E-2</v>
      </c>
      <c r="AA51" s="14">
        <f t="shared" si="147"/>
        <v>0.05</v>
      </c>
      <c r="AB51" s="1"/>
      <c r="AD51" s="28"/>
      <c r="AF51" s="96">
        <f t="shared" si="148"/>
        <v>1.1700712526502546</v>
      </c>
      <c r="AG51" s="96">
        <f t="shared" si="137"/>
        <v>0.96227584511597897</v>
      </c>
      <c r="AH51" s="96">
        <f t="shared" si="137"/>
        <v>1.0330150061822967</v>
      </c>
      <c r="AI51" s="96">
        <f t="shared" si="137"/>
        <v>0.31015492830383984</v>
      </c>
      <c r="AJ51" s="96">
        <f t="shared" si="137"/>
        <v>0.15415067982725894</v>
      </c>
      <c r="AK51" s="97">
        <f t="shared" si="137"/>
        <v>0.88035872264809134</v>
      </c>
      <c r="AL51" s="96">
        <f t="shared" si="137"/>
        <v>8.8817841970012523E-16</v>
      </c>
      <c r="AM51" s="96">
        <f t="shared" si="137"/>
        <v>1.0560526742493144</v>
      </c>
      <c r="AN51" s="96">
        <f t="shared" si="137"/>
        <v>1.4170660197866449</v>
      </c>
      <c r="AO51" s="96">
        <f t="shared" si="137"/>
        <v>0.82098055206983034</v>
      </c>
      <c r="AP51" s="29"/>
      <c r="AQ51" s="28"/>
      <c r="AR51" s="73"/>
      <c r="AS51" s="45" t="s">
        <v>46</v>
      </c>
      <c r="AT51" s="100"/>
      <c r="AU51" s="87"/>
      <c r="AV51" s="87"/>
      <c r="AW51" s="87"/>
      <c r="AX51" s="87"/>
      <c r="AY51" s="87"/>
      <c r="AZ51" s="87"/>
      <c r="BA51" s="87"/>
      <c r="BB51" s="88"/>
    </row>
    <row r="52" spans="1:65" x14ac:dyDescent="0.2">
      <c r="A52" s="18" t="s">
        <v>4</v>
      </c>
      <c r="B52" s="1">
        <v>3.1E-2</v>
      </c>
      <c r="C52" s="1">
        <v>8.6999999999999994E-2</v>
      </c>
      <c r="D52" s="1">
        <v>8.2000000000000003E-2</v>
      </c>
      <c r="E52" s="1">
        <v>0.08</v>
      </c>
      <c r="F52" s="1">
        <v>8.2000000000000003E-2</v>
      </c>
      <c r="G52" s="1">
        <v>8.2000000000000003E-2</v>
      </c>
      <c r="H52" s="1">
        <v>6.4000000000000001E-2</v>
      </c>
      <c r="I52" s="1">
        <v>7.9000000000000001E-2</v>
      </c>
      <c r="J52" s="1">
        <v>4.7E-2</v>
      </c>
      <c r="K52" s="1">
        <v>8.5999999999999993E-2</v>
      </c>
      <c r="L52" s="1">
        <v>9.5000000000000001E-2</v>
      </c>
      <c r="M52" s="1">
        <v>2.9000000000000001E-2</v>
      </c>
      <c r="O52" s="28"/>
      <c r="P52" s="18" t="s">
        <v>4</v>
      </c>
      <c r="Q52" s="1"/>
      <c r="R52" s="15">
        <f>C52-$M$56</f>
        <v>5.7124999999999995E-2</v>
      </c>
      <c r="S52" s="15">
        <f t="shared" ref="S52:V52" si="150">D52-$M$56</f>
        <v>5.2125000000000005E-2</v>
      </c>
      <c r="T52" s="15">
        <f t="shared" si="150"/>
        <v>5.0125000000000003E-2</v>
      </c>
      <c r="U52" s="15">
        <f t="shared" si="150"/>
        <v>5.2125000000000005E-2</v>
      </c>
      <c r="V52" s="15">
        <f t="shared" si="150"/>
        <v>5.2125000000000005E-2</v>
      </c>
      <c r="W52" s="16">
        <f t="shared" si="143"/>
        <v>3.4000000000000002E-2</v>
      </c>
      <c r="X52" s="15">
        <f>I52-$M$56</f>
        <v>4.9125000000000002E-2</v>
      </c>
      <c r="Y52" s="15">
        <f t="shared" ref="Y52:AA52" si="151">J52-$M$56</f>
        <v>1.7125000000000001E-2</v>
      </c>
      <c r="Z52" s="15">
        <f t="shared" si="151"/>
        <v>5.6124999999999994E-2</v>
      </c>
      <c r="AA52" s="15">
        <f t="shared" si="151"/>
        <v>6.5125000000000002E-2</v>
      </c>
      <c r="AB52" s="1"/>
      <c r="AD52" s="28"/>
      <c r="AF52" s="98">
        <f t="shared" si="148"/>
        <v>0.90432756581587981</v>
      </c>
      <c r="AG52" s="98">
        <f t="shared" si="137"/>
        <v>0.51563332533409367</v>
      </c>
      <c r="AH52" s="98">
        <f t="shared" si="137"/>
        <v>0.1274933703732728</v>
      </c>
      <c r="AI52" s="98">
        <f t="shared" si="137"/>
        <v>0.51563332533409367</v>
      </c>
      <c r="AJ52" s="98">
        <f t="shared" si="137"/>
        <v>0.31277444519138964</v>
      </c>
      <c r="AK52" s="98">
        <f t="shared" si="137"/>
        <v>0.39086630868701189</v>
      </c>
      <c r="AL52" s="98">
        <f t="shared" si="137"/>
        <v>0.25349783526184932</v>
      </c>
      <c r="AM52" s="98">
        <f t="shared" si="137"/>
        <v>0.52553177115568595</v>
      </c>
      <c r="AN52" s="98">
        <f t="shared" si="137"/>
        <v>0.55794680284703446</v>
      </c>
      <c r="AO52" s="98">
        <f t="shared" si="137"/>
        <v>0.50954685121321353</v>
      </c>
      <c r="AP52" s="29"/>
      <c r="AQ52" s="28"/>
      <c r="AR52" s="74" t="s">
        <v>9</v>
      </c>
      <c r="AS52" s="45" t="s">
        <v>45</v>
      </c>
      <c r="AT52" s="100">
        <f t="shared" ref="AT52:AX53" si="152">AS43</f>
        <v>-112.96290366094517</v>
      </c>
      <c r="AU52" s="87">
        <f t="shared" si="152"/>
        <v>-39.510694677660979</v>
      </c>
      <c r="AV52" s="87">
        <f t="shared" si="152"/>
        <v>39.298848918871876</v>
      </c>
      <c r="AW52" s="87">
        <f t="shared" si="152"/>
        <v>-13.584357671457715</v>
      </c>
      <c r="AX52" s="87">
        <f t="shared" si="152"/>
        <v>62.526658460339853</v>
      </c>
      <c r="AY52" s="87">
        <f>AY43</f>
        <v>176.08011194911447</v>
      </c>
      <c r="AZ52" s="87">
        <f t="shared" ref="AZ52:BB53" si="153">AZ43</f>
        <v>304.59818605756539</v>
      </c>
      <c r="BA52" s="87">
        <f t="shared" si="153"/>
        <v>160.32924804818543</v>
      </c>
      <c r="BB52" s="88">
        <f t="shared" si="153"/>
        <v>-48.950224061770314</v>
      </c>
    </row>
    <row r="53" spans="1:65" x14ac:dyDescent="0.2">
      <c r="A53" s="18" t="s">
        <v>5</v>
      </c>
      <c r="B53" s="1">
        <v>0.03</v>
      </c>
      <c r="C53" s="1">
        <v>7.6999999999999999E-2</v>
      </c>
      <c r="D53" s="1">
        <v>7.9000000000000001E-2</v>
      </c>
      <c r="E53" s="1">
        <v>6.3E-2</v>
      </c>
      <c r="F53" s="1">
        <v>4.5999999999999999E-2</v>
      </c>
      <c r="G53" s="1">
        <v>0.04</v>
      </c>
      <c r="H53" s="1">
        <v>0.06</v>
      </c>
      <c r="I53" s="1">
        <v>3.5000000000000003E-2</v>
      </c>
      <c r="J53" s="1">
        <v>4.2000000000000003E-2</v>
      </c>
      <c r="K53" s="1">
        <v>5.8999999999999997E-2</v>
      </c>
      <c r="L53" s="1">
        <v>0.14299999999999999</v>
      </c>
      <c r="M53" s="1">
        <v>3.1E-2</v>
      </c>
      <c r="O53" s="28"/>
      <c r="P53" s="18" t="s">
        <v>5</v>
      </c>
      <c r="Q53" s="1"/>
      <c r="R53" s="14">
        <f>C53-$C$56</f>
        <v>3.9999999999999994E-2</v>
      </c>
      <c r="S53" s="14">
        <f>D53-$D$56</f>
        <v>4.0500000000000001E-2</v>
      </c>
      <c r="T53" s="14">
        <f>E53-$E$56</f>
        <v>2.7499999999999997E-2</v>
      </c>
      <c r="U53" s="14">
        <f>F53-$F$56</f>
        <v>7.4999999999999997E-3</v>
      </c>
      <c r="V53" s="14">
        <f>G53-$G$56</f>
        <v>1.1500000000000003E-2</v>
      </c>
      <c r="W53" s="16">
        <f t="shared" si="143"/>
        <v>0.03</v>
      </c>
      <c r="X53" s="14">
        <f>I53-$I$56</f>
        <v>6.5000000000000023E-3</v>
      </c>
      <c r="Y53" s="14">
        <f>J53-$J$56</f>
        <v>1.2500000000000004E-2</v>
      </c>
      <c r="Z53" s="14">
        <f>K53-$K$56</f>
        <v>3.0999999999999996E-2</v>
      </c>
      <c r="AA53" s="14">
        <f>L53-$L$56</f>
        <v>0.11499999999999999</v>
      </c>
      <c r="AB53" s="1"/>
      <c r="AD53" s="28"/>
      <c r="AF53" s="96">
        <f t="shared" si="148"/>
        <v>0.6931471805599454</v>
      </c>
      <c r="AG53" s="96">
        <f t="shared" si="137"/>
        <v>0.4432054360910116</v>
      </c>
      <c r="AH53" s="96">
        <f t="shared" si="137"/>
        <v>0.96281074750904816</v>
      </c>
      <c r="AI53" s="96">
        <f t="shared" si="137"/>
        <v>-0.12516314295400566</v>
      </c>
      <c r="AJ53" s="96">
        <f t="shared" si="137"/>
        <v>0.13976194237515838</v>
      </c>
      <c r="AK53" s="97">
        <f t="shared" si="137"/>
        <v>0.62860865942237432</v>
      </c>
      <c r="AL53" s="96">
        <f t="shared" si="137"/>
        <v>-0.14310084364067244</v>
      </c>
      <c r="AM53" s="96">
        <f t="shared" si="137"/>
        <v>0.57981849525294304</v>
      </c>
      <c r="AN53" s="96">
        <f t="shared" si="137"/>
        <v>0.94908055469714503</v>
      </c>
      <c r="AO53" s="96">
        <f t="shared" si="137"/>
        <v>0.73759894313077901</v>
      </c>
      <c r="AP53" s="29"/>
      <c r="AQ53" s="28"/>
      <c r="AR53" s="73"/>
      <c r="AS53" s="45" t="s">
        <v>46</v>
      </c>
      <c r="AT53" s="100">
        <f t="shared" si="152"/>
        <v>112.60660649138825</v>
      </c>
      <c r="AU53" s="87">
        <f t="shared" si="152"/>
        <v>101.43917825746247</v>
      </c>
      <c r="AV53" s="87">
        <f t="shared" si="152"/>
        <v>39.55680726397496</v>
      </c>
      <c r="AW53" s="87">
        <f t="shared" si="152"/>
        <v>78.215462967525426</v>
      </c>
      <c r="AX53" s="87">
        <f t="shared" si="152"/>
        <v>54.705972586121938</v>
      </c>
      <c r="AY53" s="87">
        <f>AY44</f>
        <v>127.4696430040199</v>
      </c>
      <c r="AZ53" s="87">
        <f t="shared" si="153"/>
        <v>164.49990383190453</v>
      </c>
      <c r="BA53" s="87">
        <f t="shared" si="153"/>
        <v>100.71447742173071</v>
      </c>
      <c r="BB53" s="88">
        <f t="shared" si="153"/>
        <v>28.534828931087546</v>
      </c>
    </row>
    <row r="54" spans="1:65" x14ac:dyDescent="0.2">
      <c r="A54" s="18" t="s">
        <v>6</v>
      </c>
      <c r="B54" s="1">
        <v>0.03</v>
      </c>
      <c r="C54" s="1">
        <v>8.6999999999999994E-2</v>
      </c>
      <c r="D54" s="1">
        <v>8.5000000000000006E-2</v>
      </c>
      <c r="E54" s="1">
        <v>6.4000000000000001E-2</v>
      </c>
      <c r="F54" s="1">
        <v>4.4999999999999998E-2</v>
      </c>
      <c r="G54" s="1">
        <v>0.05</v>
      </c>
      <c r="H54" s="1">
        <v>6.6000000000000003E-2</v>
      </c>
      <c r="I54" s="1">
        <v>4.2000000000000003E-2</v>
      </c>
      <c r="J54" s="1">
        <v>4.4999999999999998E-2</v>
      </c>
      <c r="K54" s="1">
        <v>6.4000000000000001E-2</v>
      </c>
      <c r="L54" s="1">
        <v>7.8E-2</v>
      </c>
      <c r="M54" s="1">
        <v>0.03</v>
      </c>
      <c r="O54" s="28"/>
      <c r="P54" s="18" t="s">
        <v>6</v>
      </c>
      <c r="Q54" s="1"/>
      <c r="R54" s="14">
        <f>C54-$C$56</f>
        <v>4.9999999999999989E-2</v>
      </c>
      <c r="S54" s="14">
        <f>D54-$D$56</f>
        <v>4.6500000000000007E-2</v>
      </c>
      <c r="T54" s="14">
        <f>E54-$E$56</f>
        <v>2.8499999999999998E-2</v>
      </c>
      <c r="U54" s="14">
        <f>F54-$F$56</f>
        <v>6.4999999999999988E-3</v>
      </c>
      <c r="V54" s="14">
        <f>G54-$G$56</f>
        <v>2.1500000000000005E-2</v>
      </c>
      <c r="W54" s="16">
        <f t="shared" si="143"/>
        <v>3.6000000000000004E-2</v>
      </c>
      <c r="X54" s="14">
        <f>I54-$I$56</f>
        <v>1.3500000000000002E-2</v>
      </c>
      <c r="Y54" s="14">
        <f>J54-$J$56</f>
        <v>1.55E-2</v>
      </c>
      <c r="Z54" s="14">
        <f>K54-$K$56</f>
        <v>3.6000000000000004E-2</v>
      </c>
      <c r="AA54" s="14">
        <f>L54-$L$56</f>
        <v>0.05</v>
      </c>
      <c r="AB54" s="1"/>
      <c r="AD54" s="28"/>
      <c r="AF54" s="96">
        <f t="shared" si="148"/>
        <v>0.6931471805599454</v>
      </c>
      <c r="AG54" s="96">
        <f t="shared" si="137"/>
        <v>0.74840985923499481</v>
      </c>
      <c r="AH54" s="96">
        <f t="shared" si="137"/>
        <v>0.7472144018302207</v>
      </c>
      <c r="AI54" s="96">
        <f t="shared" si="137"/>
        <v>-0.14310084364067244</v>
      </c>
      <c r="AJ54" s="96">
        <f t="shared" si="137"/>
        <v>0.76546784213957109</v>
      </c>
      <c r="AK54" s="97">
        <f t="shared" si="137"/>
        <v>0.75030559439989375</v>
      </c>
      <c r="AL54" s="96">
        <f t="shared" si="137"/>
        <v>0.16034265007517945</v>
      </c>
      <c r="AM54" s="96">
        <f t="shared" si="137"/>
        <v>1.1314021114911013</v>
      </c>
      <c r="AN54" s="96">
        <f t="shared" si="137"/>
        <v>1.1856236656577392</v>
      </c>
      <c r="AO54" s="96">
        <f t="shared" si="137"/>
        <v>0.86750056770472339</v>
      </c>
      <c r="AP54" s="29"/>
      <c r="AQ54" s="28"/>
      <c r="AR54" s="74" t="s">
        <v>10</v>
      </c>
      <c r="AS54" s="45" t="s">
        <v>45</v>
      </c>
      <c r="AT54" s="100">
        <f>AS31</f>
        <v>-51.965731138642298</v>
      </c>
      <c r="AU54" s="87">
        <f t="shared" ref="AU54:AX55" si="154">AT31</f>
        <v>-15.033825815623601</v>
      </c>
      <c r="AV54" s="87">
        <f t="shared" si="154"/>
        <v>29.181527918380812</v>
      </c>
      <c r="AW54" s="87">
        <f t="shared" si="154"/>
        <v>91.495060318048374</v>
      </c>
      <c r="AX54" s="87">
        <f t="shared" si="154"/>
        <v>61.234720294470613</v>
      </c>
      <c r="AY54" s="87">
        <f>AY31</f>
        <v>113.60246080996576</v>
      </c>
      <c r="AZ54" s="87">
        <f t="shared" ref="AZ54:BB55" si="155">AZ31</f>
        <v>144.07217902064858</v>
      </c>
      <c r="BA54" s="87">
        <f t="shared" si="155"/>
        <v>70.842465249667868</v>
      </c>
      <c r="BB54" s="88">
        <f t="shared" si="155"/>
        <v>-9.7570400177979923</v>
      </c>
    </row>
    <row r="55" spans="1:65" x14ac:dyDescent="0.2">
      <c r="A55" s="18" t="s">
        <v>7</v>
      </c>
      <c r="B55" s="1">
        <v>3.6999999999999998E-2</v>
      </c>
      <c r="C55" s="1">
        <v>3.4000000000000002E-2</v>
      </c>
      <c r="D55" s="1">
        <v>3.3000000000000002E-2</v>
      </c>
      <c r="E55" s="1">
        <v>2.9000000000000001E-2</v>
      </c>
      <c r="F55" s="1">
        <v>0.03</v>
      </c>
      <c r="G55" s="1">
        <v>0.03</v>
      </c>
      <c r="H55" s="1">
        <v>2.9000000000000001E-2</v>
      </c>
      <c r="I55" s="1">
        <v>2.9000000000000001E-2</v>
      </c>
      <c r="J55" s="1">
        <v>3.2000000000000001E-2</v>
      </c>
      <c r="K55" s="1"/>
      <c r="L55" s="1"/>
      <c r="M55" s="1">
        <v>0.03</v>
      </c>
      <c r="O55" s="28"/>
      <c r="P55" s="18" t="s">
        <v>7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D55" s="28"/>
      <c r="AE55" s="24" t="s">
        <v>31</v>
      </c>
      <c r="AF55" s="95">
        <f t="shared" ref="AF55:AO55" si="156">AVERAGE(AF49:AF51,AF53:AF54)</f>
        <v>0.7584427253253061</v>
      </c>
      <c r="AG55" s="95">
        <f t="shared" si="156"/>
        <v>0.6658025128404641</v>
      </c>
      <c r="AH55" s="95">
        <f t="shared" si="156"/>
        <v>0.93767016649598733</v>
      </c>
      <c r="AI55" s="95">
        <f t="shared" si="156"/>
        <v>5.864107399801366E-2</v>
      </c>
      <c r="AJ55" s="95">
        <f t="shared" si="156"/>
        <v>0.29173072044044651</v>
      </c>
      <c r="AK55" s="95">
        <f t="shared" si="156"/>
        <v>0.79640791484229267</v>
      </c>
      <c r="AL55" s="95">
        <f t="shared" si="156"/>
        <v>4.5710180020342682E-2</v>
      </c>
      <c r="AM55" s="95">
        <f t="shared" si="156"/>
        <v>0.78019537789454785</v>
      </c>
      <c r="AN55" s="95">
        <f t="shared" si="156"/>
        <v>1.1570724923297244</v>
      </c>
      <c r="AO55" s="95">
        <f t="shared" si="156"/>
        <v>0.77395852605377724</v>
      </c>
      <c r="AP55" s="29"/>
      <c r="AQ55" s="28"/>
      <c r="AR55" s="73"/>
      <c r="AS55" s="45" t="s">
        <v>46</v>
      </c>
      <c r="AT55" s="100">
        <f>AS32</f>
        <v>40.226911407648629</v>
      </c>
      <c r="AU55" s="87">
        <f t="shared" si="154"/>
        <v>33.392218384443545</v>
      </c>
      <c r="AV55" s="87">
        <f t="shared" si="154"/>
        <v>45.087716427977441</v>
      </c>
      <c r="AW55" s="87">
        <f t="shared" si="154"/>
        <v>69.094349963432904</v>
      </c>
      <c r="AX55" s="87">
        <f t="shared" si="154"/>
        <v>48.565191744425661</v>
      </c>
      <c r="AY55" s="87">
        <f>AY32</f>
        <v>72.421533757635615</v>
      </c>
      <c r="AZ55" s="87">
        <f t="shared" si="155"/>
        <v>57.636483916700847</v>
      </c>
      <c r="BA55" s="87">
        <f t="shared" si="155"/>
        <v>41.676949741750143</v>
      </c>
      <c r="BB55" s="88">
        <f t="shared" si="155"/>
        <v>14.263660222921949</v>
      </c>
    </row>
    <row r="56" spans="1:65" x14ac:dyDescent="0.2">
      <c r="A56" s="20" t="s">
        <v>31</v>
      </c>
      <c r="B56" s="21">
        <f>AVERAGE(B48:B55)</f>
        <v>3.2000000000000001E-2</v>
      </c>
      <c r="C56" s="21">
        <f t="shared" ref="C56:H56" si="157">AVERAGE(C48,C55)</f>
        <v>3.7000000000000005E-2</v>
      </c>
      <c r="D56" s="21">
        <f t="shared" si="157"/>
        <v>3.85E-2</v>
      </c>
      <c r="E56" s="21">
        <f t="shared" si="157"/>
        <v>3.5500000000000004E-2</v>
      </c>
      <c r="F56" s="21">
        <f t="shared" si="157"/>
        <v>3.85E-2</v>
      </c>
      <c r="G56" s="21">
        <f t="shared" si="157"/>
        <v>2.8499999999999998E-2</v>
      </c>
      <c r="H56" s="21">
        <f t="shared" si="157"/>
        <v>0.03</v>
      </c>
      <c r="I56" s="21">
        <f t="shared" ref="I56" si="158">AVERAGE(I48,I55)</f>
        <v>2.8500000000000001E-2</v>
      </c>
      <c r="J56" s="21">
        <f t="shared" ref="J56" si="159">AVERAGE(J48,J55)</f>
        <v>2.9499999999999998E-2</v>
      </c>
      <c r="K56" s="21">
        <f t="shared" ref="K56" si="160">AVERAGE(K48,K55)</f>
        <v>2.8000000000000001E-2</v>
      </c>
      <c r="L56" s="21">
        <f t="shared" ref="L56" si="161">AVERAGE(L48,L55)</f>
        <v>2.8000000000000001E-2</v>
      </c>
      <c r="M56" s="21">
        <f>AVERAGE(M48:M55)</f>
        <v>2.9874999999999999E-2</v>
      </c>
      <c r="O56" s="28"/>
      <c r="P56" s="21">
        <f>AVERAGE(R52:AA52,W49:W51,W53:W54)</f>
        <v>4.5008333333333338E-2</v>
      </c>
      <c r="Q56" s="20" t="s">
        <v>31</v>
      </c>
      <c r="R56" s="21">
        <f>AVERAGE(R49:R51,R53:R54)</f>
        <v>5.319999999999999E-2</v>
      </c>
      <c r="S56" s="21">
        <f t="shared" ref="S56:V56" si="162">AVERAGE(S49:S51,S53:S54)</f>
        <v>4.4100000000000007E-2</v>
      </c>
      <c r="T56" s="21">
        <f t="shared" si="162"/>
        <v>2.9249999999999998E-2</v>
      </c>
      <c r="U56" s="21">
        <f t="shared" si="162"/>
        <v>6.2999999999999983E-3</v>
      </c>
      <c r="V56" s="21">
        <f t="shared" si="162"/>
        <v>1.3100000000000004E-2</v>
      </c>
      <c r="W56" s="21">
        <f>AVERAGE(W49:W51,W53:W54)</f>
        <v>3.7999999999999999E-2</v>
      </c>
      <c r="X56" s="21">
        <f t="shared" ref="X56:AA56" si="163">AVERAGE(X49:X51,X53:X54)</f>
        <v>9.4999999999999998E-3</v>
      </c>
      <c r="Y56" s="21">
        <f t="shared" si="163"/>
        <v>1.3500000000000002E-2</v>
      </c>
      <c r="Z56" s="21">
        <f t="shared" si="163"/>
        <v>3.3399999999999999E-2</v>
      </c>
      <c r="AA56" s="21">
        <f t="shared" si="163"/>
        <v>6.3E-2</v>
      </c>
      <c r="AB56" s="21"/>
      <c r="AD56" s="28"/>
      <c r="AE56" s="24" t="s">
        <v>32</v>
      </c>
      <c r="AF56" s="95">
        <f t="shared" ref="AF56:AO56" si="164">STDEV(AF49:AF51,AF53:AF54)</f>
        <v>0.33984567839720781</v>
      </c>
      <c r="AG56" s="95">
        <f t="shared" si="164"/>
        <v>0.2247335564080753</v>
      </c>
      <c r="AH56" s="95">
        <f t="shared" si="164"/>
        <v>0.13024583755048266</v>
      </c>
      <c r="AI56" s="95">
        <f t="shared" si="164"/>
        <v>0.21113076955995391</v>
      </c>
      <c r="AJ56" s="95">
        <f t="shared" si="164"/>
        <v>0.26811855365552539</v>
      </c>
      <c r="AK56" s="95">
        <f t="shared" si="164"/>
        <v>0.1074362048085685</v>
      </c>
      <c r="AL56" s="95">
        <f t="shared" si="164"/>
        <v>0.1417674567406067</v>
      </c>
      <c r="AM56" s="95">
        <f t="shared" si="164"/>
        <v>0.2944483263798599</v>
      </c>
      <c r="AN56" s="95">
        <f t="shared" si="164"/>
        <v>0.19486584909378274</v>
      </c>
      <c r="AO56" s="95">
        <f t="shared" si="164"/>
        <v>8.9088357394018783E-2</v>
      </c>
      <c r="AP56" s="29"/>
      <c r="AQ56" s="28"/>
      <c r="AR56" s="74" t="s">
        <v>11</v>
      </c>
      <c r="AS56" s="45" t="s">
        <v>45</v>
      </c>
      <c r="AT56" s="100">
        <f>AS19</f>
        <v>-46.735613570777502</v>
      </c>
      <c r="AU56" s="87">
        <f t="shared" ref="AU56:AX57" si="165">AT19</f>
        <v>-13.941191308833</v>
      </c>
      <c r="AV56" s="87">
        <f t="shared" si="165"/>
        <v>14.890253589551948</v>
      </c>
      <c r="AW56" s="87">
        <f t="shared" si="165"/>
        <v>86.381667664961824</v>
      </c>
      <c r="AX56" s="87">
        <f t="shared" si="165"/>
        <v>56.891624192257062</v>
      </c>
      <c r="AY56" s="87">
        <f>AY19</f>
        <v>104.19888897407361</v>
      </c>
      <c r="AZ56" s="87">
        <f t="shared" ref="AZ56:BB57" si="166">AZ19</f>
        <v>85.240157988845723</v>
      </c>
      <c r="BA56" s="87">
        <f t="shared" si="166"/>
        <v>17.052809193670342</v>
      </c>
      <c r="BB56" s="88">
        <f t="shared" si="166"/>
        <v>-15.754984621245413</v>
      </c>
    </row>
    <row r="57" spans="1:65" x14ac:dyDescent="0.2">
      <c r="O57" s="28"/>
      <c r="P57" s="21">
        <f>STDEV(W49:W54,R52:V52,X52:AA52)</f>
        <v>1.2536773289958237E-2</v>
      </c>
      <c r="Q57" s="23" t="s">
        <v>32</v>
      </c>
      <c r="R57" s="21">
        <f>STDEV(R49:R51,R53:R54)</f>
        <v>1.0449880382090517E-2</v>
      </c>
      <c r="S57" s="21">
        <f t="shared" ref="S57:V57" si="167">STDEV(S49:S51,S53:S54)</f>
        <v>8.7635609200826404E-3</v>
      </c>
      <c r="T57" s="21">
        <f t="shared" si="167"/>
        <v>1.7078251276599345E-3</v>
      </c>
      <c r="U57" s="21">
        <f t="shared" si="167"/>
        <v>1.3038404810405309E-3</v>
      </c>
      <c r="V57" s="21">
        <f t="shared" si="167"/>
        <v>4.7222875812470378E-3</v>
      </c>
      <c r="W57" s="21">
        <f>STDEV(W49:W51,W53:W54)</f>
        <v>6.819090848492919E-3</v>
      </c>
      <c r="X57" s="21">
        <f t="shared" ref="X57:AA57" si="168">STDEV(X49:X51,X53:X54)</f>
        <v>2.9999999999999992E-3</v>
      </c>
      <c r="Y57" s="21">
        <f t="shared" si="168"/>
        <v>1.5811388300841877E-3</v>
      </c>
      <c r="Z57" s="21">
        <f t="shared" si="168"/>
        <v>2.0736441353327749E-3</v>
      </c>
      <c r="AA57" s="21">
        <f t="shared" si="168"/>
        <v>2.9146183283579336E-2</v>
      </c>
      <c r="AB57" s="22"/>
      <c r="AD57" s="28"/>
      <c r="AE57" s="24" t="s">
        <v>34</v>
      </c>
      <c r="AF57" s="95">
        <f t="shared" ref="AF57:AO57" si="169">AF56/AF55*100</f>
        <v>44.808350986746362</v>
      </c>
      <c r="AG57" s="95">
        <f t="shared" si="169"/>
        <v>33.753786156395108</v>
      </c>
      <c r="AH57" s="95">
        <f t="shared" si="169"/>
        <v>13.890368085102134</v>
      </c>
      <c r="AI57" s="95">
        <f t="shared" si="169"/>
        <v>360.03905652735062</v>
      </c>
      <c r="AJ57" s="95">
        <f t="shared" si="169"/>
        <v>91.906177467607066</v>
      </c>
      <c r="AK57" s="95">
        <f t="shared" si="169"/>
        <v>13.490097575165782</v>
      </c>
      <c r="AL57" s="95">
        <f t="shared" si="169"/>
        <v>310.14416630500045</v>
      </c>
      <c r="AM57" s="95">
        <f t="shared" si="169"/>
        <v>37.740332065855675</v>
      </c>
      <c r="AN57" s="95">
        <f t="shared" si="169"/>
        <v>16.841282666864483</v>
      </c>
      <c r="AO57" s="95">
        <f t="shared" si="169"/>
        <v>11.510740484798099</v>
      </c>
      <c r="AP57" s="29"/>
      <c r="AQ57" s="28"/>
      <c r="AR57" s="82"/>
      <c r="AS57" s="89" t="s">
        <v>46</v>
      </c>
      <c r="AT57" s="101">
        <f>AS20</f>
        <v>31.850336726992801</v>
      </c>
      <c r="AU57" s="90">
        <f t="shared" si="165"/>
        <v>23.569793917144594</v>
      </c>
      <c r="AV57" s="90">
        <f t="shared" si="165"/>
        <v>42.611684352385758</v>
      </c>
      <c r="AW57" s="90">
        <f t="shared" si="165"/>
        <v>53.20337163920739</v>
      </c>
      <c r="AX57" s="90">
        <f t="shared" si="165"/>
        <v>35.423621745757323</v>
      </c>
      <c r="AY57" s="90">
        <f>AY20</f>
        <v>54.222519960692836</v>
      </c>
      <c r="AZ57" s="90">
        <f t="shared" si="166"/>
        <v>36.339332597508005</v>
      </c>
      <c r="BA57" s="90">
        <f t="shared" si="166"/>
        <v>10.537522681814254</v>
      </c>
      <c r="BB57" s="91">
        <f t="shared" si="166"/>
        <v>6.7043928181699606</v>
      </c>
    </row>
    <row r="58" spans="1:65" x14ac:dyDescent="0.2">
      <c r="O58" s="40"/>
      <c r="P58" s="21">
        <f>P57/P56*100</f>
        <v>27.854337989168453</v>
      </c>
      <c r="Q58" s="23" t="s">
        <v>34</v>
      </c>
      <c r="R58" s="21">
        <f>100*R57/R56</f>
        <v>19.642632297162631</v>
      </c>
      <c r="S58" s="21">
        <f t="shared" ref="S58" si="170">100*S57/S56</f>
        <v>19.872020226944759</v>
      </c>
      <c r="T58" s="21">
        <f t="shared" ref="T58" si="171">100*T57/T56</f>
        <v>5.8387183851621698</v>
      </c>
      <c r="U58" s="21">
        <f t="shared" ref="U58" si="172">100*U57/U56</f>
        <v>20.695880651437001</v>
      </c>
      <c r="V58" s="21">
        <f t="shared" ref="V58" si="173">100*V57/V56</f>
        <v>36.047996803412488</v>
      </c>
      <c r="W58" s="21">
        <f t="shared" ref="W58" si="174">100*W57/W56</f>
        <v>17.94497591708663</v>
      </c>
      <c r="X58" s="21">
        <f t="shared" ref="X58" si="175">100*X57/X56</f>
        <v>31.578947368421048</v>
      </c>
      <c r="Y58" s="21">
        <f t="shared" ref="Y58" si="176">100*Y57/Y56</f>
        <v>11.712139482105092</v>
      </c>
      <c r="Z58" s="21">
        <f t="shared" ref="Z58" si="177">100*Z57/Z56</f>
        <v>6.2085153752478286</v>
      </c>
      <c r="AA58" s="21">
        <f t="shared" ref="AA58" si="178">100*AA57/AA56</f>
        <v>46.263782989808469</v>
      </c>
      <c r="AB58" s="38"/>
      <c r="AC58" s="39"/>
      <c r="AD58" s="28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29"/>
      <c r="AQ58" s="28"/>
      <c r="AS58" s="63"/>
      <c r="AT58" s="63"/>
      <c r="AU58" s="63"/>
      <c r="AV58" s="63"/>
      <c r="AW58" s="63"/>
      <c r="AX58" s="63"/>
      <c r="AY58" s="63"/>
      <c r="AZ58" s="63"/>
      <c r="BA58" s="63"/>
      <c r="BB58" s="63"/>
    </row>
    <row r="59" spans="1:65" x14ac:dyDescent="0.2">
      <c r="O59" s="30"/>
      <c r="P59" s="4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28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29"/>
      <c r="AQ59" s="28"/>
      <c r="AR59" s="45"/>
      <c r="AS59" s="45" t="s">
        <v>51</v>
      </c>
      <c r="AT59" s="45"/>
      <c r="AU59" s="45"/>
      <c r="AV59" s="45"/>
      <c r="AW59" s="45" t="s">
        <v>52</v>
      </c>
      <c r="AX59" s="45"/>
      <c r="AY59" s="45"/>
      <c r="AZ59" s="45"/>
      <c r="BA59" s="45" t="s">
        <v>51</v>
      </c>
      <c r="BB59" s="45"/>
      <c r="BC59" s="45"/>
      <c r="BD59" s="45"/>
      <c r="BE59" s="45"/>
      <c r="BF59" s="45"/>
      <c r="BG59" s="45"/>
      <c r="BH59" s="45"/>
    </row>
    <row r="60" spans="1:65" ht="13.5" thickBot="1" x14ac:dyDescent="0.25">
      <c r="AD60" s="28"/>
      <c r="AF60" s="95"/>
      <c r="AG60" s="95"/>
      <c r="AH60" s="95"/>
      <c r="AI60" s="95" t="s">
        <v>39</v>
      </c>
      <c r="AJ60" s="95">
        <f>AVERAGE(AF64:AO64,AK61:AK63,AK65:AK66)</f>
        <v>0.76353450696853742</v>
      </c>
      <c r="AK60" s="95">
        <f>STDEV(AF64:AO64,AK61:AK63,AK65:AK66)</f>
        <v>0.33733786726389559</v>
      </c>
      <c r="AL60" s="95">
        <f>AK60/AJ60*100</f>
        <v>44.18108994225144</v>
      </c>
      <c r="AM60" s="95"/>
      <c r="AN60" s="95"/>
      <c r="AO60" s="95"/>
      <c r="AP60" s="29"/>
      <c r="AQ60" s="28"/>
      <c r="AR60" s="45" t="s">
        <v>11</v>
      </c>
      <c r="AS60" s="92" t="s">
        <v>53</v>
      </c>
      <c r="AT60" s="77" t="s">
        <v>49</v>
      </c>
      <c r="AU60" s="77" t="s">
        <v>50</v>
      </c>
      <c r="AV60" s="77">
        <v>1</v>
      </c>
      <c r="AW60" s="77">
        <v>2</v>
      </c>
      <c r="AX60" s="77">
        <v>3</v>
      </c>
      <c r="AY60" s="77">
        <v>4</v>
      </c>
      <c r="AZ60" s="77">
        <v>5</v>
      </c>
      <c r="BA60" s="77"/>
      <c r="BB60" s="77" t="s">
        <v>49</v>
      </c>
      <c r="BC60" s="77" t="s">
        <v>50</v>
      </c>
      <c r="BD60" s="77">
        <v>1</v>
      </c>
      <c r="BE60" s="77">
        <v>2</v>
      </c>
      <c r="BF60" s="77">
        <v>3</v>
      </c>
      <c r="BG60" s="77">
        <v>4</v>
      </c>
      <c r="BH60" s="78">
        <v>5</v>
      </c>
      <c r="BJ60" s="24" t="s">
        <v>76</v>
      </c>
    </row>
    <row r="61" spans="1:65" ht="15" x14ac:dyDescent="0.25">
      <c r="O61" s="42"/>
      <c r="P61" s="43"/>
      <c r="Q61" s="54" t="s">
        <v>31</v>
      </c>
      <c r="R61" s="54" t="s">
        <v>32</v>
      </c>
      <c r="S61" s="55" t="s">
        <v>36</v>
      </c>
      <c r="AD61" s="28"/>
      <c r="AE61" s="24" t="s">
        <v>43</v>
      </c>
      <c r="AF61" s="96">
        <f>(LN(R37)-LN(R25))/1</f>
        <v>1.3121863889661691</v>
      </c>
      <c r="AG61" s="96">
        <f t="shared" ref="AG61:AO66" si="179">(LN(S37)-LN(S25))/1</f>
        <v>0.40546510810816416</v>
      </c>
      <c r="AH61" s="96">
        <f t="shared" si="179"/>
        <v>0.49643688631389082</v>
      </c>
      <c r="AI61" s="96">
        <f t="shared" si="179"/>
        <v>-0.82667857318446902</v>
      </c>
      <c r="AJ61" s="96">
        <f t="shared" si="179"/>
        <v>0.11778303565638382</v>
      </c>
      <c r="AK61" s="97">
        <f t="shared" si="179"/>
        <v>0.64435701639051235</v>
      </c>
      <c r="AL61" s="96">
        <f t="shared" si="179"/>
        <v>0.12516314295400655</v>
      </c>
      <c r="AM61" s="96">
        <f t="shared" si="179"/>
        <v>0.5877866649021195</v>
      </c>
      <c r="AN61" s="96">
        <f t="shared" si="179"/>
        <v>0.69314718055994629</v>
      </c>
      <c r="AO61" s="96">
        <f t="shared" si="179"/>
        <v>0.76725515271366751</v>
      </c>
      <c r="AP61" s="29"/>
      <c r="AQ61" s="28"/>
      <c r="AR61" s="66"/>
      <c r="AS61" s="93"/>
      <c r="AT61" s="24" t="s">
        <v>15</v>
      </c>
      <c r="AU61" s="59">
        <f>AT49</f>
        <v>8.9905111439397931E-2</v>
      </c>
      <c r="AV61" s="87" cm="1">
        <f t="array" ref="AV61:AX65">TRANSPOSE($AS$13:$AW$15)</f>
        <v>-5.5787450830320147</v>
      </c>
      <c r="AW61" s="87">
        <v>-77.972458776580282</v>
      </c>
      <c r="AX61" s="87">
        <v>-66.800526519998542</v>
      </c>
      <c r="AY61" s="87" cm="1">
        <f t="array" ref="AY61:AZ65">TRANSPOSE($AS$17:$AW$18)</f>
        <v>-64.715798013496183</v>
      </c>
      <c r="AZ61" s="87">
        <v>-57.983091972953815</v>
      </c>
      <c r="BA61" s="94" t="s">
        <v>14</v>
      </c>
      <c r="BB61" s="45">
        <v>0</v>
      </c>
      <c r="BC61" s="45"/>
      <c r="BD61" s="87" cm="1">
        <f t="array" ref="BD61:BF61">TRANSPOSE($AX$13:$AX$15)</f>
        <v>-18.78161800519641</v>
      </c>
      <c r="BE61" s="87">
        <v>15.919990090100677</v>
      </c>
      <c r="BF61" s="87">
        <v>-0.91566241147234528</v>
      </c>
      <c r="BG61" s="87" cm="1">
        <f t="array" ref="BG61:BH61">TRANSPOSE($AX$29:$AX$30)</f>
        <v>3.8186506882743791</v>
      </c>
      <c r="BH61" s="88">
        <v>-1.6418625793378907</v>
      </c>
      <c r="BJ61" s="104" t="s">
        <v>58</v>
      </c>
      <c r="BK61" s="104"/>
      <c r="BL61"/>
    </row>
    <row r="62" spans="1:65" ht="15" x14ac:dyDescent="0.25">
      <c r="O62" s="44" t="s">
        <v>35</v>
      </c>
      <c r="P62" s="45">
        <v>0</v>
      </c>
      <c r="Q62" s="46">
        <f>AVERAGE(R16:AA16)</f>
        <v>8.8874999999999996E-3</v>
      </c>
      <c r="R62" s="50">
        <f>STDEV(R16:AA16)</f>
        <v>1.4098487901584016E-3</v>
      </c>
      <c r="S62" s="51">
        <f>R62/Q62*100</f>
        <v>15.863277526395519</v>
      </c>
      <c r="AD62" s="28"/>
      <c r="AF62" s="96">
        <f t="shared" ref="AF62:AF66" si="180">(LN(R38)-LN(R26))/1</f>
        <v>0.99852883011112814</v>
      </c>
      <c r="AG62" s="96">
        <f t="shared" si="179"/>
        <v>0.96508089604358727</v>
      </c>
      <c r="AH62" s="96"/>
      <c r="AI62" s="96">
        <f t="shared" si="179"/>
        <v>-0.37469344944141092</v>
      </c>
      <c r="AJ62" s="96">
        <f t="shared" si="179"/>
        <v>0</v>
      </c>
      <c r="AK62" s="97">
        <f t="shared" si="179"/>
        <v>0.26570316573300623</v>
      </c>
      <c r="AL62" s="96">
        <f t="shared" si="179"/>
        <v>-9.0971778205726217E-2</v>
      </c>
      <c r="AM62" s="96">
        <f t="shared" si="179"/>
        <v>0.15415067982725805</v>
      </c>
      <c r="AN62" s="96">
        <f t="shared" si="179"/>
        <v>0.51082562376599139</v>
      </c>
      <c r="AO62" s="96">
        <f t="shared" si="179"/>
        <v>0.74193734472937667</v>
      </c>
      <c r="AP62" s="29"/>
      <c r="AQ62" s="28"/>
      <c r="AR62" s="50"/>
      <c r="AS62" s="73"/>
      <c r="AT62" s="87" t="str">
        <f>$D$5</f>
        <v>3,7 ug/L</v>
      </c>
      <c r="AU62" s="50">
        <f>LOG10(AU48)</f>
        <v>0.56820172406699498</v>
      </c>
      <c r="AV62" s="87">
        <v>10.381314442395391</v>
      </c>
      <c r="AW62" s="87">
        <v>4.3854402301678439</v>
      </c>
      <c r="AX62" s="87">
        <v>-24.208140016835635</v>
      </c>
      <c r="AY62" s="87">
        <v>-18.612603193510942</v>
      </c>
      <c r="AZ62" s="87">
        <v>-53.671763903702299</v>
      </c>
      <c r="BA62" s="45"/>
      <c r="BB62" s="45">
        <v>1.25</v>
      </c>
      <c r="BC62" s="50">
        <f>LOG10(BB62)</f>
        <v>9.691001300805642E-2</v>
      </c>
      <c r="BD62" s="87" cm="1">
        <f t="array" ref="BD62:BF65">TRANSPOSE($AY$13:$BB$15)</f>
        <v>80.01063319637359</v>
      </c>
      <c r="BE62" s="87">
        <v>133.6487997280199</v>
      </c>
      <c r="BF62" s="87">
        <v>108.50143025815839</v>
      </c>
      <c r="BG62" s="87" cm="1">
        <f t="array" ref="BG62:BH65">TRANSPOSE($AY$17:$BB$18)</f>
        <v>155.34263042256694</v>
      </c>
      <c r="BH62" s="88">
        <v>140.06847481198744</v>
      </c>
      <c r="BJ62" s="104" t="s">
        <v>59</v>
      </c>
      <c r="BK62" s="104"/>
      <c r="BL62"/>
    </row>
    <row r="63" spans="1:65" ht="15" x14ac:dyDescent="0.25">
      <c r="O63" s="44"/>
      <c r="P63" s="45">
        <v>1</v>
      </c>
      <c r="Q63" s="46">
        <f>AVERAGE(R28:AA28)</f>
        <v>1.2012499999999999E-2</v>
      </c>
      <c r="R63" s="50">
        <f>STDEV(R28:AA28)</f>
        <v>3.329398719488751E-3</v>
      </c>
      <c r="S63" s="51">
        <f>R63/Q63*100</f>
        <v>27.716118372434973</v>
      </c>
      <c r="AD63" s="28"/>
      <c r="AF63" s="96">
        <f t="shared" si="180"/>
        <v>0.5877866649021195</v>
      </c>
      <c r="AG63" s="96">
        <f t="shared" si="179"/>
        <v>0.75377180237637997</v>
      </c>
      <c r="AH63" s="96">
        <f t="shared" si="179"/>
        <v>0.74193734472937756</v>
      </c>
      <c r="AI63" s="96">
        <f t="shared" si="179"/>
        <v>-0.69314718055994629</v>
      </c>
      <c r="AJ63" s="96">
        <f t="shared" si="179"/>
        <v>0.11778303565638382</v>
      </c>
      <c r="AK63" s="97">
        <f t="shared" si="179"/>
        <v>0.30748469974796144</v>
      </c>
      <c r="AL63" s="96">
        <f t="shared" si="179"/>
        <v>-0.14310084364067333</v>
      </c>
      <c r="AM63" s="96">
        <f t="shared" si="179"/>
        <v>0</v>
      </c>
      <c r="AN63" s="96">
        <f t="shared" si="179"/>
        <v>0.28768207245178079</v>
      </c>
      <c r="AO63" s="96">
        <f t="shared" si="179"/>
        <v>0.69314718055994495</v>
      </c>
      <c r="AP63" s="29"/>
      <c r="AQ63" s="28"/>
      <c r="AR63" s="50"/>
      <c r="AS63" s="73"/>
      <c r="AT63" s="87" t="str">
        <f>$E$5</f>
        <v>11,1 ug/L</v>
      </c>
      <c r="AU63" s="50">
        <f>LOG10(AV48)</f>
        <v>1.0453229787866574</v>
      </c>
      <c r="AV63" s="87">
        <v>1.4868816513515153</v>
      </c>
      <c r="AW63" s="87">
        <v>100</v>
      </c>
      <c r="AX63" s="87">
        <v>-18.704212565923303</v>
      </c>
      <c r="AY63" s="87">
        <v>-1.2768104308667445</v>
      </c>
      <c r="AZ63" s="87">
        <v>7.432706436661439</v>
      </c>
      <c r="BA63" s="45"/>
      <c r="BB63" s="45">
        <v>2.5</v>
      </c>
      <c r="BC63" s="50">
        <f>LOG10(BB63)</f>
        <v>0.3979400086720376</v>
      </c>
      <c r="BD63" s="87">
        <v>88.757385205351</v>
      </c>
      <c r="BE63" s="87">
        <v>153.10052787373894</v>
      </c>
      <c r="BF63" s="87">
        <v>85.437601703394279</v>
      </c>
      <c r="BG63" s="87">
        <v>73.486678473831816</v>
      </c>
      <c r="BH63" s="88">
        <v>60.707198318273072</v>
      </c>
      <c r="BJ63" s="104" t="s">
        <v>60</v>
      </c>
      <c r="BK63" s="104">
        <v>1.093</v>
      </c>
      <c r="BL63"/>
      <c r="BM63" s="104"/>
    </row>
    <row r="64" spans="1:65" ht="15" x14ac:dyDescent="0.25">
      <c r="O64" s="44"/>
      <c r="P64" s="45">
        <v>2</v>
      </c>
      <c r="Q64" s="46">
        <f>AVERAGE(R40:AA40)</f>
        <v>3.1012500000000005E-2</v>
      </c>
      <c r="R64" s="50">
        <f>STDEV(R40:AA40)</f>
        <v>1.0016037487172474E-2</v>
      </c>
      <c r="S64" s="51">
        <f>R64/Q64*100</f>
        <v>32.296775452390072</v>
      </c>
      <c r="AD64" s="28"/>
      <c r="AF64" s="98">
        <f t="shared" si="180"/>
        <v>0.60523530823706517</v>
      </c>
      <c r="AG64" s="98">
        <f t="shared" si="179"/>
        <v>1.0748016399743912</v>
      </c>
      <c r="AH64" s="98">
        <f t="shared" si="179"/>
        <v>1.2513475400920369</v>
      </c>
      <c r="AI64" s="98">
        <f t="shared" si="179"/>
        <v>0.82610501423556437</v>
      </c>
      <c r="AJ64" s="98">
        <f t="shared" si="179"/>
        <v>1.1051912597661522</v>
      </c>
      <c r="AK64" s="98">
        <f t="shared" si="179"/>
        <v>1.2636920390275583</v>
      </c>
      <c r="AL64" s="98">
        <f t="shared" si="179"/>
        <v>1.1051912597661522</v>
      </c>
      <c r="AM64" s="98">
        <f t="shared" si="179"/>
        <v>0.42415724112031761</v>
      </c>
      <c r="AN64" s="98">
        <f t="shared" si="179"/>
        <v>0.72076234759291813</v>
      </c>
      <c r="AO64" s="98">
        <f t="shared" si="179"/>
        <v>0.85585406231839967</v>
      </c>
      <c r="AP64" s="29"/>
      <c r="AQ64" s="28"/>
      <c r="AR64" s="66"/>
      <c r="AS64" s="73"/>
      <c r="AT64" s="87" t="str">
        <f>$F$5</f>
        <v>33,3 ug/L</v>
      </c>
      <c r="AU64" s="50">
        <f>LOG10(AW48)</f>
        <v>1.5224442335063197</v>
      </c>
      <c r="AV64" s="87">
        <v>130.34746898789427</v>
      </c>
      <c r="AW64" s="87">
        <v>100.00000000000009</v>
      </c>
      <c r="AX64" s="87">
        <v>100</v>
      </c>
      <c r="AY64" s="87">
        <v>81.574109382470766</v>
      </c>
      <c r="AZ64" s="87">
        <v>122.54497227647497</v>
      </c>
      <c r="BA64" s="45"/>
      <c r="BB64" s="45">
        <v>5</v>
      </c>
      <c r="BC64" s="50">
        <f>LOG10(BB64)</f>
        <v>0.69897000433601886</v>
      </c>
      <c r="BD64" s="87">
        <v>0</v>
      </c>
      <c r="BE64" s="87">
        <v>19.315695220585102</v>
      </c>
      <c r="BF64" s="87">
        <v>15.813997793943443</v>
      </c>
      <c r="BG64" s="87">
        <v>26.525581868652825</v>
      </c>
      <c r="BH64" s="88">
        <v>23.901428702582262</v>
      </c>
      <c r="BJ64" s="104" t="s">
        <v>61</v>
      </c>
      <c r="BK64" s="105">
        <v>11.93</v>
      </c>
      <c r="BL64"/>
      <c r="BM64" s="104"/>
    </row>
    <row r="65" spans="15:65" ht="15.75" thickBot="1" x14ac:dyDescent="0.3">
      <c r="O65" s="47"/>
      <c r="P65" s="48">
        <v>3</v>
      </c>
      <c r="Q65" s="49">
        <f>AVERAGE(R52:AA52)</f>
        <v>4.85125E-2</v>
      </c>
      <c r="R65" s="52">
        <f>STDEV(R52:AA52)</f>
        <v>1.3523699619145997E-2</v>
      </c>
      <c r="S65" s="53">
        <f>R65/Q65*100</f>
        <v>27.876732015760879</v>
      </c>
      <c r="AD65" s="28"/>
      <c r="AF65" s="96">
        <f t="shared" si="180"/>
        <v>1.0498221244986787</v>
      </c>
      <c r="AG65" s="96">
        <f t="shared" si="179"/>
        <v>0.55004633691927207</v>
      </c>
      <c r="AH65" s="96">
        <f t="shared" si="179"/>
        <v>0.55961578793542266</v>
      </c>
      <c r="AI65" s="96">
        <f t="shared" si="179"/>
        <v>-0.34484048629173003</v>
      </c>
      <c r="AJ65" s="96">
        <f t="shared" si="179"/>
        <v>0.10536051565782678</v>
      </c>
      <c r="AK65" s="97">
        <f t="shared" si="179"/>
        <v>0.42121346507630264</v>
      </c>
      <c r="AL65" s="96">
        <f t="shared" si="179"/>
        <v>-0.51082562376599139</v>
      </c>
      <c r="AM65" s="96">
        <f t="shared" si="179"/>
        <v>0.15415067982725805</v>
      </c>
      <c r="AN65" s="96">
        <f t="shared" si="179"/>
        <v>0.69314718055994629</v>
      </c>
      <c r="AO65" s="96">
        <f t="shared" si="179"/>
        <v>0.67512867505726692</v>
      </c>
      <c r="AP65" s="29"/>
      <c r="AQ65" s="28"/>
      <c r="AR65" s="66"/>
      <c r="AS65" s="82"/>
      <c r="AT65" s="90" t="str">
        <f>$G$5</f>
        <v>100 ug/L</v>
      </c>
      <c r="AU65" s="103">
        <f>LOG10(AX48)</f>
        <v>2</v>
      </c>
      <c r="AV65" s="90">
        <v>83.844780658099523</v>
      </c>
      <c r="AW65" s="90">
        <v>78.440268649640515</v>
      </c>
      <c r="AX65" s="90">
        <v>75.911858721436047</v>
      </c>
      <c r="AY65" s="90">
        <v>70.507346712977025</v>
      </c>
      <c r="AZ65" s="90">
        <v>41.267915687680137</v>
      </c>
      <c r="BA65" s="89"/>
      <c r="BB65" s="89">
        <v>10</v>
      </c>
      <c r="BC65" s="103">
        <f>LOG10(BB65)</f>
        <v>1</v>
      </c>
      <c r="BD65" s="90">
        <v>-20.265820584342553</v>
      </c>
      <c r="BE65" s="90">
        <v>-13.128207261779131</v>
      </c>
      <c r="BF65" s="90">
        <v>-25.962028757726358</v>
      </c>
      <c r="BG65" s="90">
        <v>-17.17429112019164</v>
      </c>
      <c r="BH65" s="91">
        <v>-8.8712205329162295</v>
      </c>
      <c r="BJ65" s="104" t="s">
        <v>54</v>
      </c>
      <c r="BK65" s="105">
        <v>12.4</v>
      </c>
      <c r="BL65"/>
      <c r="BM65" s="104"/>
    </row>
    <row r="66" spans="15:65" ht="15.75" thickBot="1" x14ac:dyDescent="0.3">
      <c r="AD66" s="28"/>
      <c r="AF66" s="96">
        <f t="shared" si="180"/>
        <v>1.1394342831883657</v>
      </c>
      <c r="AG66" s="96">
        <f t="shared" si="179"/>
        <v>1.0116009116784803</v>
      </c>
      <c r="AH66" s="96">
        <f t="shared" si="179"/>
        <v>0.4054651081081655</v>
      </c>
      <c r="AI66" s="96">
        <f t="shared" si="179"/>
        <v>-0.38299225225610734</v>
      </c>
      <c r="AJ66" s="96">
        <f t="shared" si="179"/>
        <v>0.35667494393873334</v>
      </c>
      <c r="AK66" s="97">
        <f t="shared" si="179"/>
        <v>0.5819215454497213</v>
      </c>
      <c r="AL66" s="96">
        <f t="shared" si="179"/>
        <v>0.19105523676270941</v>
      </c>
      <c r="AM66" s="96">
        <f t="shared" si="179"/>
        <v>0</v>
      </c>
      <c r="AN66" s="96">
        <f t="shared" si="179"/>
        <v>0.4519851237430581</v>
      </c>
      <c r="AO66" s="96">
        <f t="shared" si="179"/>
        <v>0.47957308026188628</v>
      </c>
      <c r="AP66" s="29"/>
      <c r="AQ66" s="28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66"/>
      <c r="BE66" s="50"/>
      <c r="BF66" s="50"/>
      <c r="BG66" s="50"/>
      <c r="BH66" s="50"/>
      <c r="BJ66" s="104" t="s">
        <v>62</v>
      </c>
      <c r="BK66" s="104"/>
      <c r="BL66"/>
    </row>
    <row r="67" spans="15:65" ht="15" x14ac:dyDescent="0.25">
      <c r="AD67" s="28"/>
      <c r="AE67" s="24" t="s">
        <v>31</v>
      </c>
      <c r="AF67" s="95">
        <f t="shared" ref="AF67:AO67" si="181">AVERAGE(AF61:AF63,AF65:AF66)</f>
        <v>1.0175516583332922</v>
      </c>
      <c r="AG67" s="95">
        <f t="shared" si="181"/>
        <v>0.73719301102517676</v>
      </c>
      <c r="AH67" s="95">
        <f t="shared" si="181"/>
        <v>0.55086378177171413</v>
      </c>
      <c r="AI67" s="95">
        <f t="shared" si="181"/>
        <v>-0.52447038834673276</v>
      </c>
      <c r="AJ67" s="95">
        <f t="shared" si="181"/>
        <v>0.13952030618186556</v>
      </c>
      <c r="AK67" s="95">
        <f t="shared" si="181"/>
        <v>0.44413597847950081</v>
      </c>
      <c r="AL67" s="95">
        <f t="shared" si="181"/>
        <v>-8.5735973179134992E-2</v>
      </c>
      <c r="AM67" s="95">
        <f t="shared" si="181"/>
        <v>0.17921760491132713</v>
      </c>
      <c r="AN67" s="95">
        <f t="shared" si="181"/>
        <v>0.52735743621614461</v>
      </c>
      <c r="AO67" s="95">
        <f t="shared" si="181"/>
        <v>0.67140828666442842</v>
      </c>
      <c r="AP67" s="29"/>
      <c r="AQ67" s="28"/>
      <c r="AR67" s="42" t="s">
        <v>57</v>
      </c>
      <c r="AS67" s="43"/>
      <c r="AT67" s="43"/>
      <c r="AU67" s="43"/>
      <c r="AV67" s="43"/>
      <c r="AW67" s="67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J67" s="104" t="s">
        <v>60</v>
      </c>
      <c r="BK67" s="104" t="s">
        <v>63</v>
      </c>
      <c r="BL67"/>
    </row>
    <row r="68" spans="15:65" ht="15" x14ac:dyDescent="0.25">
      <c r="AD68" s="28"/>
      <c r="AE68" s="24" t="s">
        <v>32</v>
      </c>
      <c r="AF68" s="95">
        <f t="shared" ref="AF68:AO68" si="182">STDEV(AF61:AF63,AF65:AF66)</f>
        <v>0.26821921971386969</v>
      </c>
      <c r="AG68" s="95">
        <f t="shared" si="182"/>
        <v>0.26104344447064987</v>
      </c>
      <c r="AH68" s="95">
        <f t="shared" si="182"/>
        <v>0.14223075772082691</v>
      </c>
      <c r="AI68" s="95">
        <f t="shared" si="182"/>
        <v>0.22050949148850432</v>
      </c>
      <c r="AJ68" s="95">
        <f t="shared" si="182"/>
        <v>0.13108581319582233</v>
      </c>
      <c r="AK68" s="95">
        <f t="shared" si="182"/>
        <v>0.16591459305300577</v>
      </c>
      <c r="AL68" s="95">
        <f t="shared" si="182"/>
        <v>0.2761843424871383</v>
      </c>
      <c r="AM68" s="95">
        <f t="shared" si="182"/>
        <v>0.24105148727419493</v>
      </c>
      <c r="AN68" s="95">
        <f t="shared" si="182"/>
        <v>0.17202546683934186</v>
      </c>
      <c r="AO68" s="95">
        <f t="shared" si="182"/>
        <v>0.11341090884047507</v>
      </c>
      <c r="AP68" s="29"/>
      <c r="AR68" s="68" t="s">
        <v>54</v>
      </c>
      <c r="AS68" s="87">
        <v>12.4</v>
      </c>
      <c r="AT68" s="45" t="s">
        <v>55</v>
      </c>
      <c r="AU68" s="45"/>
      <c r="AV68" s="45"/>
      <c r="AW68" s="69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J68" s="104" t="s">
        <v>61</v>
      </c>
      <c r="BK68" s="104" t="s">
        <v>64</v>
      </c>
      <c r="BL68"/>
    </row>
    <row r="69" spans="15:65" ht="15.75" thickBot="1" x14ac:dyDescent="0.3">
      <c r="AD69" s="28"/>
      <c r="AE69" s="24" t="s">
        <v>34</v>
      </c>
      <c r="AF69" s="95">
        <f t="shared" ref="AF69:AO69" si="183">AF68/AF67*100</f>
        <v>26.359273017470365</v>
      </c>
      <c r="AG69" s="95">
        <f t="shared" si="183"/>
        <v>35.410461109449486</v>
      </c>
      <c r="AH69" s="95">
        <f t="shared" si="183"/>
        <v>25.819587786907615</v>
      </c>
      <c r="AI69" s="95">
        <f t="shared" si="183"/>
        <v>-42.044221444724009</v>
      </c>
      <c r="AJ69" s="95">
        <f t="shared" si="183"/>
        <v>93.954648454506099</v>
      </c>
      <c r="AK69" s="95">
        <f t="shared" si="183"/>
        <v>37.356710803077526</v>
      </c>
      <c r="AL69" s="95">
        <f t="shared" si="183"/>
        <v>-322.13355986533725</v>
      </c>
      <c r="AM69" s="95">
        <f t="shared" si="183"/>
        <v>134.50212516424477</v>
      </c>
      <c r="AN69" s="95">
        <f t="shared" si="183"/>
        <v>32.620278965561958</v>
      </c>
      <c r="AO69" s="95">
        <f t="shared" si="183"/>
        <v>16.891496737983832</v>
      </c>
      <c r="AP69" s="29"/>
      <c r="AQ69" s="28"/>
      <c r="AR69" s="70" t="s">
        <v>56</v>
      </c>
      <c r="AS69" s="106">
        <f>POWER(10,(-(LOG10(100/20-1)/BK64-BK63)))</f>
        <v>11.028944436305697</v>
      </c>
      <c r="AT69" s="48" t="s">
        <v>55</v>
      </c>
      <c r="AU69" s="48"/>
      <c r="AV69" s="48"/>
      <c r="AW69" s="71"/>
      <c r="AX69" s="45"/>
      <c r="AY69" s="45"/>
      <c r="AZ69" s="45"/>
      <c r="BA69" s="45"/>
      <c r="BB69" s="45"/>
      <c r="BC69" s="45"/>
      <c r="BD69" s="45"/>
      <c r="BE69" s="58"/>
      <c r="BF69" s="58"/>
      <c r="BG69" s="58"/>
      <c r="BH69" s="58"/>
      <c r="BJ69" s="104" t="s">
        <v>65</v>
      </c>
      <c r="BK69" s="104"/>
      <c r="BL69"/>
    </row>
    <row r="70" spans="15:65" ht="15" x14ac:dyDescent="0.25">
      <c r="AD70" s="30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2"/>
      <c r="AQ70" s="28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58"/>
      <c r="BF70" s="58"/>
      <c r="BG70" s="58"/>
      <c r="BH70" s="58"/>
      <c r="BJ70" s="104" t="s">
        <v>60</v>
      </c>
      <c r="BK70" s="104" t="s">
        <v>66</v>
      </c>
      <c r="BL70"/>
    </row>
    <row r="71" spans="15:65" ht="15" x14ac:dyDescent="0.25">
      <c r="BJ71" s="104" t="s">
        <v>61</v>
      </c>
      <c r="BK71" s="104" t="s">
        <v>66</v>
      </c>
      <c r="BL71"/>
    </row>
    <row r="72" spans="15:65" ht="15" x14ac:dyDescent="0.25">
      <c r="BJ72" s="104" t="s">
        <v>54</v>
      </c>
      <c r="BK72" s="104" t="s">
        <v>66</v>
      </c>
      <c r="BL72"/>
    </row>
    <row r="73" spans="15:65" ht="15" x14ac:dyDescent="0.25">
      <c r="BJ73" s="104" t="s">
        <v>67</v>
      </c>
      <c r="BK73" s="104"/>
      <c r="BL73"/>
    </row>
    <row r="74" spans="15:65" ht="15" x14ac:dyDescent="0.25">
      <c r="BJ74" s="104" t="s">
        <v>68</v>
      </c>
      <c r="BK74" s="104">
        <v>23</v>
      </c>
      <c r="BL74"/>
    </row>
    <row r="75" spans="15:65" ht="15" x14ac:dyDescent="0.25">
      <c r="BJ75" s="104" t="s">
        <v>69</v>
      </c>
      <c r="BK75" s="104" t="s">
        <v>70</v>
      </c>
      <c r="BL75"/>
    </row>
    <row r="76" spans="15:65" ht="15" x14ac:dyDescent="0.25">
      <c r="BJ76" s="104" t="s">
        <v>71</v>
      </c>
      <c r="BK76" s="104">
        <v>41119</v>
      </c>
      <c r="BL76"/>
    </row>
    <row r="77" spans="15:65" ht="15" x14ac:dyDescent="0.25">
      <c r="BJ77" s="104" t="s">
        <v>72</v>
      </c>
      <c r="BK77" s="104" t="s">
        <v>73</v>
      </c>
      <c r="BL77"/>
    </row>
    <row r="78" spans="15:65" ht="15" x14ac:dyDescent="0.25">
      <c r="BJ78" s="104" t="s">
        <v>74</v>
      </c>
      <c r="BK78" s="104"/>
      <c r="BL78"/>
    </row>
    <row r="79" spans="15:65" ht="15" x14ac:dyDescent="0.25">
      <c r="BJ79" s="104" t="s">
        <v>75</v>
      </c>
      <c r="BK79" s="104">
        <v>25</v>
      </c>
      <c r="BL79"/>
    </row>
  </sheetData>
  <mergeCells count="6">
    <mergeCell ref="P9:AB9"/>
    <mergeCell ref="AE9:AO9"/>
    <mergeCell ref="AR9:BB9"/>
    <mergeCell ref="P2:Q2"/>
    <mergeCell ref="P3:Q3"/>
    <mergeCell ref="P4:Q4"/>
  </mergeCells>
  <phoneticPr fontId="2" type="noConversion"/>
  <conditionalFormatting sqref="BE66:BH66 BB67">
    <cfRule type="expression" dxfId="2" priority="4">
      <formula>"&gt;10"</formula>
    </cfRule>
  </conditionalFormatting>
  <conditionalFormatting sqref="BE66:BH66 BB67">
    <cfRule type="cellIs" dxfId="1" priority="2" operator="greaterThan">
      <formula>10</formula>
    </cfRule>
    <cfRule type="expression" dxfId="0" priority="3">
      <formula>"&gt;10"</formula>
    </cfRule>
  </conditionalFormatting>
  <pageMargins left="0.7" right="0.7" top="0.78740157499999996" bottom="0.78740157499999996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20E53C0FB7AC40913581C3C1FA0F4B" ma:contentTypeVersion="19" ma:contentTypeDescription="Vytvoří nový dokument" ma:contentTypeScope="" ma:versionID="1351c5da29516840c1faa77427c08f07">
  <xsd:schema xmlns:xsd="http://www.w3.org/2001/XMLSchema" xmlns:xs="http://www.w3.org/2001/XMLSchema" xmlns:p="http://schemas.microsoft.com/office/2006/metadata/properties" xmlns:ns2="762f013f-6d94-4785-8b23-f7ce69e38c4e" xmlns:ns3="15c662ed-2173-4984-a730-079efaff7a70" targetNamespace="http://schemas.microsoft.com/office/2006/metadata/properties" ma:root="true" ma:fieldsID="b0ec58e6e22cc4aec907a3e83de8b447" ns2:_="" ns3:_="">
    <xsd:import namespace="762f013f-6d94-4785-8b23-f7ce69e38c4e"/>
    <xsd:import namespace="15c662ed-2173-4984-a730-079efaff7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posledn_x00ed_verze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f013f-6d94-4785-8b23-f7ce69e38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osledn_x00ed_verze" ma:index="20" nillable="true" ma:displayName="poslední verze" ma:format="Dropdown" ma:internalName="posledn_x00ed_verze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662ed-2173-4984-a730-079efaff7a7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b74b83-5a11-49cd-b760-2107ffd8a018}" ma:internalName="TaxCatchAll" ma:showField="CatchAllData" ma:web="15c662ed-2173-4984-a730-079efaff7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sledn_x00ed_verze xmlns="762f013f-6d94-4785-8b23-f7ce69e38c4e" xsi:nil="true"/>
    <TaxCatchAll xmlns="15c662ed-2173-4984-a730-079efaff7a70" xsi:nil="true"/>
    <lcf76f155ced4ddcb4097134ff3c332f xmlns="762f013f-6d94-4785-8b23-f7ce69e38c4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F083D0-B9EA-47D5-A377-1E1CBD6140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f013f-6d94-4785-8b23-f7ce69e38c4e"/>
    <ds:schemaRef ds:uri="15c662ed-2173-4984-a730-079efaff7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801035-C5E6-4748-A97B-74ADED7389CE}">
  <ds:schemaRefs>
    <ds:schemaRef ds:uri="http://schemas.microsoft.com/office/2006/metadata/properties"/>
    <ds:schemaRef ds:uri="http://schemas.microsoft.com/office/infopath/2007/PartnerControls"/>
    <ds:schemaRef ds:uri="762f013f-6d94-4785-8b23-f7ce69e38c4e"/>
    <ds:schemaRef ds:uri="15c662ed-2173-4984-a730-079efaff7a70"/>
  </ds:schemaRefs>
</ds:datastoreItem>
</file>

<file path=customXml/itemProps3.xml><?xml version="1.0" encoding="utf-8"?>
<ds:datastoreItem xmlns:ds="http://schemas.openxmlformats.org/officeDocument/2006/customXml" ds:itemID="{05C3AEC7-0BD4-4FB8-943A-5B35B7E4BA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Experiment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Zuzana Toušová</cp:lastModifiedBy>
  <dcterms:created xsi:type="dcterms:W3CDTF">2022-11-07T09:29:47Z</dcterms:created>
  <dcterms:modified xsi:type="dcterms:W3CDTF">2022-12-09T09:44:22Z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0x0101003B20E53C0FB7AC40913581C3C1FA0F4B</vt:lpwstr>
  </property>
  <property fmtid="{D5CDD505-2E9C-101B-9397-08002B2CF9AE}" pid="3" name="MediaServiceImageTags">
    <vt:lpwstr/>
  </property>
</Properties>
</file>