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mu-SCI-rcxsinice/Sdilene dokumenty/Biantox Core/cvičení 2022/221123_odevzdane ukoly/řasy/"/>
    </mc:Choice>
  </mc:AlternateContent>
  <xr:revisionPtr revIDLastSave="5" documentId="8_{49EBEB97-87EB-4536-A1A2-F18AC6692031}" xr6:coauthVersionLast="47" xr6:coauthVersionMax="47" xr10:uidLastSave="{6C5C1C0D-2998-4D61-BB5A-86C147F43748}"/>
  <bookViews>
    <workbookView xWindow="-120" yWindow="-120" windowWidth="29040" windowHeight="17640" xr2:uid="{CD9B7D6F-D83E-4271-B892-73265C7EDF7C}"/>
  </bookViews>
  <sheets>
    <sheet name="Riasy KL" sheetId="1" r:id="rId1"/>
  </sheets>
  <definedNames>
    <definedName name="WORK_SHEET_MODULE_PATH" hidden="1">"C:\KC4 3.4 Rev 21\OFFICE\WSMODULE.TXT"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X42" i="1" s="1"/>
  <c r="AL5" i="1" s="1"/>
  <c r="AE53" i="1" l="1"/>
  <c r="AO37" i="1" l="1"/>
  <c r="AN37" i="1"/>
  <c r="AM37" i="1"/>
  <c r="AL37" i="1"/>
  <c r="AK37" i="1"/>
  <c r="AJ37" i="1"/>
  <c r="AI37" i="1"/>
  <c r="AH37" i="1"/>
  <c r="AG37" i="1"/>
  <c r="K48" i="1" l="1"/>
  <c r="C48" i="1"/>
  <c r="H36" i="1"/>
  <c r="V31" i="1" s="1"/>
  <c r="E36" i="1"/>
  <c r="I24" i="1"/>
  <c r="F24" i="1"/>
  <c r="AN48" i="1"/>
  <c r="J12" i="1"/>
  <c r="X5" i="1" s="1"/>
  <c r="AN44" i="1"/>
  <c r="X7" i="1" l="1"/>
  <c r="X10" i="1"/>
  <c r="X6" i="1"/>
  <c r="X9" i="1"/>
  <c r="G24" i="1"/>
  <c r="U21" i="1" s="1"/>
  <c r="E48" i="1"/>
  <c r="S45" i="1" s="1"/>
  <c r="M48" i="1"/>
  <c r="W44" i="1" s="1"/>
  <c r="G36" i="1"/>
  <c r="U33" i="1" s="1"/>
  <c r="H12" i="1"/>
  <c r="C12" i="1"/>
  <c r="K12" i="1"/>
  <c r="B24" i="1"/>
  <c r="J24" i="1"/>
  <c r="X17" i="1" s="1"/>
  <c r="F12" i="1"/>
  <c r="D24" i="1"/>
  <c r="R19" i="1" s="1"/>
  <c r="L24" i="1"/>
  <c r="Z19" i="1" s="1"/>
  <c r="J36" i="1"/>
  <c r="X29" i="1" s="1"/>
  <c r="H48" i="1"/>
  <c r="V43" i="1" s="1"/>
  <c r="I36" i="1"/>
  <c r="W30" i="1" s="1"/>
  <c r="C36" i="1"/>
  <c r="Q29" i="1" s="1"/>
  <c r="K36" i="1"/>
  <c r="Y29" i="1" s="1"/>
  <c r="I12" i="1"/>
  <c r="V34" i="1"/>
  <c r="S33" i="1"/>
  <c r="D12" i="1"/>
  <c r="L12" i="1"/>
  <c r="D36" i="1"/>
  <c r="R33" i="1" s="1"/>
  <c r="L36" i="1"/>
  <c r="Z29" i="1" s="1"/>
  <c r="F48" i="1"/>
  <c r="T46" i="1" s="1"/>
  <c r="B48" i="1"/>
  <c r="X41" i="1"/>
  <c r="E12" i="1"/>
  <c r="C24" i="1"/>
  <c r="Q21" i="1" s="1"/>
  <c r="K24" i="1"/>
  <c r="Y21" i="1" s="1"/>
  <c r="S29" i="1"/>
  <c r="M36" i="1"/>
  <c r="S32" i="1" s="1"/>
  <c r="G48" i="1"/>
  <c r="U43" i="1" s="1"/>
  <c r="Q41" i="1"/>
  <c r="Y41" i="1"/>
  <c r="X43" i="1"/>
  <c r="X45" i="1"/>
  <c r="Y46" i="1"/>
  <c r="F36" i="1"/>
  <c r="T34" i="1" s="1"/>
  <c r="Q43" i="1"/>
  <c r="Y43" i="1"/>
  <c r="Q45" i="1"/>
  <c r="Y45" i="1"/>
  <c r="Q46" i="1"/>
  <c r="G12" i="1"/>
  <c r="E24" i="1"/>
  <c r="S21" i="1" s="1"/>
  <c r="M24" i="1"/>
  <c r="Y20" i="1" s="1"/>
  <c r="I48" i="1"/>
  <c r="W46" i="1" s="1"/>
  <c r="B36" i="1"/>
  <c r="V33" i="1"/>
  <c r="B12" i="1"/>
  <c r="H24" i="1"/>
  <c r="V22" i="1" s="1"/>
  <c r="D48" i="1"/>
  <c r="R45" i="1" s="1"/>
  <c r="L48" i="1"/>
  <c r="Z45" i="1" s="1"/>
  <c r="Q42" i="1"/>
  <c r="Y42" i="1"/>
  <c r="X46" i="1"/>
  <c r="AN47" i="1"/>
  <c r="W17" i="1"/>
  <c r="W21" i="1"/>
  <c r="M12" i="1"/>
  <c r="T19" i="1"/>
  <c r="T18" i="1"/>
  <c r="T22" i="1"/>
  <c r="W19" i="1"/>
  <c r="T17" i="1"/>
  <c r="T21" i="1"/>
  <c r="W18" i="1"/>
  <c r="W22" i="1"/>
  <c r="V29" i="1"/>
  <c r="S30" i="1"/>
  <c r="V30" i="1"/>
  <c r="S31" i="1"/>
  <c r="S34" i="1"/>
  <c r="U18" i="1" l="1"/>
  <c r="R8" i="1"/>
  <c r="Z8" i="1"/>
  <c r="S8" i="1"/>
  <c r="T8" i="1"/>
  <c r="U8" i="1"/>
  <c r="V8" i="1"/>
  <c r="W8" i="1"/>
  <c r="Q8" i="1"/>
  <c r="X8" i="1"/>
  <c r="Y8" i="1"/>
  <c r="W9" i="1"/>
  <c r="W6" i="1"/>
  <c r="W10" i="1"/>
  <c r="W7" i="1"/>
  <c r="W5" i="1"/>
  <c r="T7" i="1"/>
  <c r="T5" i="1"/>
  <c r="T9" i="1"/>
  <c r="T6" i="1"/>
  <c r="T10" i="1"/>
  <c r="AH9" i="1" s="1"/>
  <c r="S6" i="1"/>
  <c r="S7" i="1"/>
  <c r="S5" i="1"/>
  <c r="S9" i="1"/>
  <c r="AG8" i="1" s="1"/>
  <c r="S10" i="1"/>
  <c r="U29" i="1"/>
  <c r="U34" i="1"/>
  <c r="Y5" i="1"/>
  <c r="Y9" i="1"/>
  <c r="Y7" i="1"/>
  <c r="Y6" i="1"/>
  <c r="Y10" i="1"/>
  <c r="AM9" i="1" s="1"/>
  <c r="Z5" i="1"/>
  <c r="Z9" i="1"/>
  <c r="Z6" i="1"/>
  <c r="Z10" i="1"/>
  <c r="Z7" i="1"/>
  <c r="Q5" i="1"/>
  <c r="AE4" i="1" s="1"/>
  <c r="Q9" i="1"/>
  <c r="AE8" i="1" s="1"/>
  <c r="Q6" i="1"/>
  <c r="AE5" i="1" s="1"/>
  <c r="Q10" i="1"/>
  <c r="AE9" i="1" s="1"/>
  <c r="Q7" i="1"/>
  <c r="U7" i="1"/>
  <c r="U9" i="1"/>
  <c r="U5" i="1"/>
  <c r="U10" i="1"/>
  <c r="U6" i="1"/>
  <c r="R5" i="1"/>
  <c r="R9" i="1"/>
  <c r="AF8" i="1" s="1"/>
  <c r="R6" i="1"/>
  <c r="R10" i="1"/>
  <c r="R7" i="1"/>
  <c r="V6" i="1"/>
  <c r="V10" i="1"/>
  <c r="V7" i="1"/>
  <c r="V5" i="1"/>
  <c r="V9" i="1"/>
  <c r="Y44" i="1"/>
  <c r="S44" i="1"/>
  <c r="Z44" i="1"/>
  <c r="Z18" i="1"/>
  <c r="U30" i="1"/>
  <c r="AM5" i="1"/>
  <c r="Z22" i="1"/>
  <c r="U31" i="1"/>
  <c r="U19" i="1"/>
  <c r="S43" i="1"/>
  <c r="S42" i="1"/>
  <c r="S46" i="1"/>
  <c r="Z31" i="1"/>
  <c r="X22" i="1"/>
  <c r="U17" i="1"/>
  <c r="U22" i="1"/>
  <c r="U44" i="1"/>
  <c r="Z46" i="1"/>
  <c r="Q44" i="1"/>
  <c r="T44" i="1"/>
  <c r="R44" i="1"/>
  <c r="Q34" i="1"/>
  <c r="X33" i="1"/>
  <c r="T30" i="1"/>
  <c r="Z33" i="1"/>
  <c r="X18" i="1"/>
  <c r="Z21" i="1"/>
  <c r="Z17" i="1"/>
  <c r="AM6" i="1"/>
  <c r="Y34" i="1"/>
  <c r="R30" i="1"/>
  <c r="R31" i="1"/>
  <c r="X19" i="1"/>
  <c r="X21" i="1"/>
  <c r="R21" i="1"/>
  <c r="AL9" i="1"/>
  <c r="W29" i="1"/>
  <c r="AL6" i="1"/>
  <c r="R34" i="1"/>
  <c r="X44" i="1"/>
  <c r="S41" i="1"/>
  <c r="V44" i="1"/>
  <c r="Y17" i="1"/>
  <c r="R22" i="1"/>
  <c r="Y19" i="1"/>
  <c r="R18" i="1"/>
  <c r="AL8" i="1"/>
  <c r="Z34" i="1"/>
  <c r="V46" i="1"/>
  <c r="R17" i="1"/>
  <c r="X31" i="1"/>
  <c r="W33" i="1"/>
  <c r="X30" i="1"/>
  <c r="X34" i="1"/>
  <c r="V45" i="1"/>
  <c r="V42" i="1"/>
  <c r="R42" i="1"/>
  <c r="V41" i="1"/>
  <c r="R46" i="1"/>
  <c r="S22" i="1"/>
  <c r="Y33" i="1"/>
  <c r="Q31" i="1"/>
  <c r="W34" i="1"/>
  <c r="Y31" i="1"/>
  <c r="Q20" i="1"/>
  <c r="Q30" i="1"/>
  <c r="V20" i="1"/>
  <c r="W31" i="1"/>
  <c r="T43" i="1"/>
  <c r="Q33" i="1"/>
  <c r="R41" i="1"/>
  <c r="W20" i="1"/>
  <c r="R43" i="1"/>
  <c r="S18" i="1"/>
  <c r="W43" i="1"/>
  <c r="Y30" i="1"/>
  <c r="Y48" i="1"/>
  <c r="U42" i="1"/>
  <c r="W42" i="1"/>
  <c r="W41" i="1"/>
  <c r="Q48" i="1"/>
  <c r="W45" i="1"/>
  <c r="T29" i="1"/>
  <c r="Z30" i="1"/>
  <c r="Q19" i="1"/>
  <c r="T41" i="1"/>
  <c r="Z41" i="1"/>
  <c r="Z42" i="1"/>
  <c r="Z43" i="1"/>
  <c r="Y18" i="1"/>
  <c r="U45" i="1"/>
  <c r="X32" i="1"/>
  <c r="AL4" i="1"/>
  <c r="X49" i="1"/>
  <c r="U41" i="1"/>
  <c r="U46" i="1"/>
  <c r="U32" i="1"/>
  <c r="V32" i="1"/>
  <c r="T32" i="1"/>
  <c r="Q49" i="1"/>
  <c r="W32" i="1"/>
  <c r="V19" i="1"/>
  <c r="R29" i="1"/>
  <c r="Q32" i="1"/>
  <c r="Y32" i="1"/>
  <c r="V18" i="1"/>
  <c r="U20" i="1"/>
  <c r="T42" i="1"/>
  <c r="S20" i="1"/>
  <c r="S17" i="1"/>
  <c r="X12" i="1"/>
  <c r="X20" i="1"/>
  <c r="Q18" i="1"/>
  <c r="X13" i="1"/>
  <c r="S19" i="1"/>
  <c r="V17" i="1"/>
  <c r="S37" i="1"/>
  <c r="T45" i="1"/>
  <c r="R20" i="1"/>
  <c r="Q17" i="1"/>
  <c r="Y22" i="1"/>
  <c r="X48" i="1"/>
  <c r="Y49" i="1"/>
  <c r="T20" i="1"/>
  <c r="Z20" i="1"/>
  <c r="Q22" i="1"/>
  <c r="T31" i="1"/>
  <c r="T33" i="1"/>
  <c r="Z32" i="1"/>
  <c r="R32" i="1"/>
  <c r="V21" i="1"/>
  <c r="AN46" i="1"/>
  <c r="S36" i="1"/>
  <c r="W24" i="1"/>
  <c r="W25" i="1"/>
  <c r="AN8" i="1"/>
  <c r="AI6" i="1"/>
  <c r="T25" i="1"/>
  <c r="T24" i="1"/>
  <c r="V36" i="1"/>
  <c r="V37" i="1"/>
  <c r="AH6" i="1" l="1"/>
  <c r="Z24" i="1"/>
  <c r="X25" i="1"/>
  <c r="Q50" i="1"/>
  <c r="U24" i="1"/>
  <c r="U37" i="1"/>
  <c r="X24" i="1"/>
  <c r="Z25" i="1"/>
  <c r="V12" i="1"/>
  <c r="S48" i="1"/>
  <c r="U36" i="1"/>
  <c r="AI7" i="1"/>
  <c r="V13" i="1"/>
  <c r="R58" i="1"/>
  <c r="AM4" i="1"/>
  <c r="U25" i="1"/>
  <c r="AL7" i="1"/>
  <c r="S49" i="1"/>
  <c r="S50" i="1" s="1"/>
  <c r="AF7" i="1"/>
  <c r="T12" i="1"/>
  <c r="AN9" i="1"/>
  <c r="Q58" i="1"/>
  <c r="AN4" i="1"/>
  <c r="AJ6" i="1"/>
  <c r="AK6" i="1"/>
  <c r="AJ4" i="1"/>
  <c r="AJ5" i="1"/>
  <c r="R49" i="1"/>
  <c r="W37" i="1"/>
  <c r="T13" i="1"/>
  <c r="Q13" i="1"/>
  <c r="W36" i="1"/>
  <c r="Z36" i="1"/>
  <c r="R37" i="1"/>
  <c r="Y12" i="1"/>
  <c r="AM8" i="1"/>
  <c r="Y13" i="1"/>
  <c r="AE6" i="1"/>
  <c r="AE11" i="1" s="1"/>
  <c r="Q12" i="1"/>
  <c r="AG4" i="1"/>
  <c r="Y36" i="1"/>
  <c r="AF5" i="1"/>
  <c r="AK9" i="1"/>
  <c r="R24" i="1"/>
  <c r="Z37" i="1"/>
  <c r="V48" i="1"/>
  <c r="O49" i="1"/>
  <c r="AJ9" i="1"/>
  <c r="O48" i="1"/>
  <c r="R25" i="1"/>
  <c r="AJ8" i="1"/>
  <c r="Y25" i="1"/>
  <c r="V49" i="1"/>
  <c r="X36" i="1"/>
  <c r="X37" i="1"/>
  <c r="U13" i="1"/>
  <c r="S25" i="1"/>
  <c r="S24" i="1"/>
  <c r="R48" i="1"/>
  <c r="R36" i="1"/>
  <c r="AH4" i="1"/>
  <c r="Y24" i="1"/>
  <c r="Y37" i="1"/>
  <c r="U12" i="1"/>
  <c r="Q36" i="1"/>
  <c r="Q37" i="1"/>
  <c r="AI8" i="1"/>
  <c r="W49" i="1"/>
  <c r="AN6" i="1"/>
  <c r="U49" i="1"/>
  <c r="AG5" i="1"/>
  <c r="W12" i="1"/>
  <c r="AL10" i="1"/>
  <c r="Z13" i="1"/>
  <c r="AK5" i="1"/>
  <c r="Z12" i="1"/>
  <c r="W13" i="1"/>
  <c r="O12" i="1"/>
  <c r="AK4" i="1"/>
  <c r="AG6" i="1"/>
  <c r="AI9" i="1"/>
  <c r="X50" i="1"/>
  <c r="AI5" i="1"/>
  <c r="Z48" i="1"/>
  <c r="AK8" i="1"/>
  <c r="W48" i="1"/>
  <c r="Y50" i="1"/>
  <c r="S38" i="1"/>
  <c r="Q25" i="1"/>
  <c r="AL11" i="1"/>
  <c r="AN5" i="1"/>
  <c r="Z49" i="1"/>
  <c r="AF9" i="1"/>
  <c r="AG9" i="1"/>
  <c r="O37" i="1"/>
  <c r="O24" i="1"/>
  <c r="O25" i="1"/>
  <c r="Q57" i="1"/>
  <c r="U48" i="1"/>
  <c r="R13" i="1"/>
  <c r="V24" i="1"/>
  <c r="R12" i="1"/>
  <c r="AF4" i="1"/>
  <c r="Q56" i="1"/>
  <c r="R57" i="1"/>
  <c r="S12" i="1"/>
  <c r="O36" i="1"/>
  <c r="Q24" i="1"/>
  <c r="AI4" i="1"/>
  <c r="T36" i="1"/>
  <c r="AN7" i="1"/>
  <c r="T48" i="1"/>
  <c r="R56" i="1"/>
  <c r="AF6" i="1"/>
  <c r="T49" i="1"/>
  <c r="AH5" i="1"/>
  <c r="S13" i="1"/>
  <c r="X14" i="1"/>
  <c r="V25" i="1"/>
  <c r="AH8" i="1"/>
  <c r="T37" i="1"/>
  <c r="AH7" i="1"/>
  <c r="Q55" i="1"/>
  <c r="R55" i="1"/>
  <c r="O13" i="1"/>
  <c r="W26" i="1"/>
  <c r="AN45" i="1"/>
  <c r="AM7" i="1"/>
  <c r="AG7" i="1"/>
  <c r="AE7" i="1"/>
  <c r="T26" i="1"/>
  <c r="AK7" i="1"/>
  <c r="AJ7" i="1"/>
  <c r="V38" i="1"/>
  <c r="Z26" i="1" l="1"/>
  <c r="X26" i="1"/>
  <c r="R26" i="1"/>
  <c r="AM10" i="1"/>
  <c r="U38" i="1"/>
  <c r="V14" i="1"/>
  <c r="U26" i="1"/>
  <c r="T14" i="1"/>
  <c r="R50" i="1"/>
  <c r="AM11" i="1"/>
  <c r="S58" i="1"/>
  <c r="Z38" i="1"/>
  <c r="AJ10" i="1"/>
  <c r="V26" i="1"/>
  <c r="R38" i="1"/>
  <c r="Y38" i="1"/>
  <c r="Y14" i="1"/>
  <c r="AE10" i="1"/>
  <c r="AE12" i="1" s="1"/>
  <c r="X38" i="1"/>
  <c r="W38" i="1"/>
  <c r="Y26" i="1"/>
  <c r="U14" i="1"/>
  <c r="Q14" i="1"/>
  <c r="O50" i="1"/>
  <c r="V50" i="1"/>
  <c r="S26" i="1"/>
  <c r="AJ11" i="1"/>
  <c r="S14" i="1"/>
  <c r="AK11" i="1"/>
  <c r="R14" i="1"/>
  <c r="AK10" i="1"/>
  <c r="AN11" i="1"/>
  <c r="O26" i="1"/>
  <c r="W50" i="1"/>
  <c r="AL12" i="1"/>
  <c r="AG10" i="1"/>
  <c r="S56" i="1"/>
  <c r="Z14" i="1"/>
  <c r="U50" i="1"/>
  <c r="AG11" i="1"/>
  <c r="Q38" i="1"/>
  <c r="W14" i="1"/>
  <c r="AH10" i="1"/>
  <c r="AI10" i="1"/>
  <c r="Z50" i="1"/>
  <c r="AI11" i="1"/>
  <c r="AF11" i="1"/>
  <c r="T38" i="1"/>
  <c r="O38" i="1"/>
  <c r="Q26" i="1"/>
  <c r="AN10" i="1"/>
  <c r="AH11" i="1"/>
  <c r="S57" i="1"/>
  <c r="T50" i="1"/>
  <c r="AF10" i="1"/>
  <c r="S55" i="1"/>
  <c r="AI3" i="1"/>
  <c r="AJ3" i="1"/>
  <c r="AF48" i="1"/>
  <c r="O14" i="1"/>
  <c r="AM12" i="1" l="1"/>
  <c r="AJ12" i="1"/>
  <c r="AK12" i="1"/>
  <c r="AG12" i="1"/>
  <c r="AN12" i="1"/>
  <c r="AI12" i="1"/>
  <c r="AH12" i="1"/>
  <c r="AF12" i="1"/>
  <c r="AR4" i="1"/>
  <c r="AS6" i="1"/>
  <c r="AU9" i="1"/>
  <c r="AZ8" i="1"/>
  <c r="AR8" i="1"/>
  <c r="BA7" i="1"/>
  <c r="AS7" i="1"/>
  <c r="AT6" i="1"/>
  <c r="AU5" i="1"/>
  <c r="BA4" i="1"/>
  <c r="AS4" i="1"/>
  <c r="AT9" i="1"/>
  <c r="AY8" i="1"/>
  <c r="AZ7" i="1"/>
  <c r="AR7" i="1"/>
  <c r="BA6" i="1"/>
  <c r="AT5" i="1"/>
  <c r="AZ4" i="1"/>
  <c r="BA9" i="1"/>
  <c r="AS9" i="1"/>
  <c r="AX8" i="1"/>
  <c r="AY7" i="1"/>
  <c r="AZ6" i="1"/>
  <c r="AR6" i="1"/>
  <c r="BA5" i="1"/>
  <c r="AS5" i="1"/>
  <c r="AY4" i="1"/>
  <c r="AZ9" i="1"/>
  <c r="AR9" i="1"/>
  <c r="AW8" i="1"/>
  <c r="AX7" i="1"/>
  <c r="AY6" i="1"/>
  <c r="AZ5" i="1"/>
  <c r="AR5" i="1"/>
  <c r="AX4" i="1"/>
  <c r="AY9" i="1"/>
  <c r="AV8" i="1"/>
  <c r="AW7" i="1"/>
  <c r="AX6" i="1"/>
  <c r="AY5" i="1"/>
  <c r="AW4" i="1"/>
  <c r="AX9" i="1"/>
  <c r="AU8" i="1"/>
  <c r="AV7" i="1"/>
  <c r="AW6" i="1"/>
  <c r="AX5" i="1"/>
  <c r="AV4" i="1"/>
  <c r="AW9" i="1"/>
  <c r="AT8" i="1"/>
  <c r="AU7" i="1"/>
  <c r="AV6" i="1"/>
  <c r="AW5" i="1"/>
  <c r="AU4" i="1"/>
  <c r="AT7" i="1"/>
  <c r="AV9" i="1"/>
  <c r="AU6" i="1"/>
  <c r="BA8" i="1"/>
  <c r="AS8" i="1"/>
  <c r="AV5" i="1"/>
  <c r="AT4" i="1"/>
  <c r="AK3" i="1"/>
  <c r="AF47" i="1"/>
  <c r="AV10" i="1" l="1"/>
  <c r="AK38" i="1" s="1"/>
  <c r="AR11" i="1"/>
  <c r="AG39" i="1" s="1"/>
  <c r="AR10" i="1"/>
  <c r="AG38" i="1" s="1"/>
  <c r="AG44" i="1" a="1"/>
  <c r="AW10" i="1"/>
  <c r="AW11" i="1"/>
  <c r="AO44" i="1" a="1"/>
  <c r="AZ11" i="1"/>
  <c r="AN39" i="1" s="1"/>
  <c r="AZ10" i="1"/>
  <c r="AN38" i="1" s="1"/>
  <c r="AS11" i="1"/>
  <c r="AH39" i="1" s="1"/>
  <c r="AS10" i="1"/>
  <c r="AH38" i="1" s="1"/>
  <c r="BA11" i="1"/>
  <c r="AO39" i="1" s="1"/>
  <c r="BA10" i="1"/>
  <c r="AO38" i="1" s="1"/>
  <c r="AV11" i="1"/>
  <c r="AK39" i="1" s="1"/>
  <c r="AJ44" i="1" a="1"/>
  <c r="AR44" i="1" a="1"/>
  <c r="AX10" i="1"/>
  <c r="AL38" i="1" s="1"/>
  <c r="AX11" i="1"/>
  <c r="AL39" i="1" s="1"/>
  <c r="AU10" i="1"/>
  <c r="AJ38" i="1" s="1"/>
  <c r="AU11" i="1"/>
  <c r="AJ39" i="1" s="1"/>
  <c r="AY11" i="1"/>
  <c r="AM39" i="1" s="1"/>
  <c r="AY10" i="1"/>
  <c r="AM38" i="1" s="1"/>
  <c r="AF46" i="1"/>
  <c r="AT10" i="1"/>
  <c r="AI38" i="1" s="1"/>
  <c r="AT11" i="1"/>
  <c r="AI39" i="1" s="1"/>
  <c r="AF45" i="1" l="1"/>
  <c r="AS48" i="1"/>
  <c r="AR48" i="1"/>
  <c r="AS47" i="1"/>
  <c r="AR47" i="1"/>
  <c r="AS46" i="1"/>
  <c r="AR46" i="1"/>
  <c r="AS45" i="1"/>
  <c r="AR45" i="1"/>
  <c r="AS44" i="1"/>
  <c r="AR44" i="1"/>
  <c r="AJ46" i="1"/>
  <c r="AK48" i="1"/>
  <c r="AK44" i="1"/>
  <c r="AJ45" i="1"/>
  <c r="AJ44" i="1"/>
  <c r="AJ48" i="1"/>
  <c r="AK47" i="1"/>
  <c r="AJ47" i="1"/>
  <c r="AK46" i="1"/>
  <c r="AK45" i="1"/>
  <c r="AQ48" i="1"/>
  <c r="AO46" i="1"/>
  <c r="AP48" i="1"/>
  <c r="AQ47" i="1"/>
  <c r="AO45" i="1"/>
  <c r="AO47" i="1"/>
  <c r="AQ46" i="1"/>
  <c r="AP46" i="1"/>
  <c r="AQ45" i="1"/>
  <c r="AP45" i="1"/>
  <c r="AQ44" i="1"/>
  <c r="AO48" i="1"/>
  <c r="AP44" i="1"/>
  <c r="AP47" i="1"/>
  <c r="AO44" i="1"/>
  <c r="AG48" i="1"/>
  <c r="AH45" i="1"/>
  <c r="AG47" i="1"/>
  <c r="AH44" i="1"/>
  <c r="AH46" i="1"/>
  <c r="AG46" i="1"/>
  <c r="AI45" i="1"/>
  <c r="AI48" i="1"/>
  <c r="AG45" i="1"/>
  <c r="AH48" i="1"/>
  <c r="AI44" i="1"/>
  <c r="AI47" i="1"/>
  <c r="AG44" i="1"/>
  <c r="AH47" i="1"/>
  <c r="AI46" i="1"/>
  <c r="A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tc={D97DEA47-C6AE-4649-A1CC-D8625EA0EC0B}</author>
    <author>tc={A9842E86-1A4F-4156-BD02-9D1193177076}</author>
  </authors>
  <commentList>
    <comment ref="AL5" authorId="0" shapeId="0" xr:uid="{D97DEA47-C6AE-4649-A1CC-D8625EA0EC0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opravit výsledek</t>
      </text>
    </comment>
    <comment ref="J40" authorId="1" shapeId="0" xr:uid="{A9842E86-1A4F-4156-BD02-9D119317707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divná hodnota blanku - vyloučit</t>
      </text>
    </comment>
  </commentList>
</comments>
</file>

<file path=xl/sharedStrings.xml><?xml version="1.0" encoding="utf-8"?>
<sst xmlns="http://schemas.openxmlformats.org/spreadsheetml/2006/main" count="155" uniqueCount="50">
  <si>
    <t>% Growth rate inhibition</t>
  </si>
  <si>
    <t xml:space="preserve"> </t>
  </si>
  <si>
    <t>For GraphPad prism</t>
  </si>
  <si>
    <t>0-72h</t>
  </si>
  <si>
    <t>24h</t>
  </si>
  <si>
    <t>c</t>
  </si>
  <si>
    <t>log c</t>
  </si>
  <si>
    <t>GRI</t>
  </si>
  <si>
    <t>3d</t>
  </si>
  <si>
    <t>48h</t>
  </si>
  <si>
    <t>72h</t>
  </si>
  <si>
    <t>0h</t>
  </si>
  <si>
    <t>A</t>
  </si>
  <si>
    <t>B</t>
  </si>
  <si>
    <t>C</t>
  </si>
  <si>
    <t>D</t>
  </si>
  <si>
    <t>E</t>
  </si>
  <si>
    <t>F</t>
  </si>
  <si>
    <t>G</t>
  </si>
  <si>
    <t>H</t>
  </si>
  <si>
    <t>CV %</t>
  </si>
  <si>
    <t>Best-fit values</t>
  </si>
  <si>
    <t>Goodness of Fit</t>
  </si>
  <si>
    <t>Degrees of Freedom</t>
  </si>
  <si>
    <t>Sy.x</t>
  </si>
  <si>
    <t>Number of points</t>
  </si>
  <si>
    <t>CV%</t>
  </si>
  <si>
    <t>OD</t>
  </si>
  <si>
    <t xml:space="preserve"> ug/L</t>
  </si>
  <si>
    <t>SC</t>
  </si>
  <si>
    <t>Priemer</t>
  </si>
  <si>
    <t>Priemer control</t>
  </si>
  <si>
    <t>Smerodajná odchýlka</t>
  </si>
  <si>
    <r>
      <t>diurón (</t>
    </r>
    <r>
      <rPr>
        <sz val="10"/>
        <rFont val="Calibri"/>
        <family val="2"/>
        <charset val="238"/>
      </rPr>
      <t>µ</t>
    </r>
    <r>
      <rPr>
        <sz val="7"/>
        <rFont val="Arial"/>
        <family val="2"/>
        <charset val="238"/>
      </rPr>
      <t>g/L)</t>
    </r>
  </si>
  <si>
    <r>
      <t xml:space="preserve">Rastová rýchlosť - </t>
    </r>
    <r>
      <rPr>
        <sz val="10"/>
        <rFont val="Calibri"/>
        <family val="2"/>
        <charset val="238"/>
      </rPr>
      <t>μ</t>
    </r>
  </si>
  <si>
    <t>Inhibícia rastovej rýchlosti (%)</t>
  </si>
  <si>
    <t>Diurón</t>
  </si>
  <si>
    <t>HILLSLOPE</t>
  </si>
  <si>
    <t>Std. Error</t>
  </si>
  <si>
    <t>95% Confidence Intervals</t>
  </si>
  <si>
    <t>R2</t>
  </si>
  <si>
    <t>Absolute Sum of Squares</t>
  </si>
  <si>
    <t>Analyzed</t>
  </si>
  <si>
    <t>-0.6515 to 3.337</t>
  </si>
  <si>
    <t>-0.04968 to 0.3011</t>
  </si>
  <si>
    <t>0.2231 to 2171</t>
  </si>
  <si>
    <t>log(inhibitor) vs. normalized response -- Variable slope</t>
  </si>
  <si>
    <t>LOGIC50</t>
  </si>
  <si>
    <t>IC50</t>
  </si>
  <si>
    <t>IC20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</si>
</sst>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27413E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sz val="7"/>
      <name val="Arial"/>
      <family val="2"/>
      <charset val="238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1"/>
    <xf numFmtId="0" fontId="3" fillId="0" borderId="0" xfId="1" applyFont="1"/>
    <xf numFmtId="2" fontId="4" fillId="0" borderId="0" xfId="4" applyNumberFormat="1" applyFont="1" applyFill="1" applyBorder="1"/>
    <xf numFmtId="0" fontId="2" fillId="0" borderId="7" xfId="1" applyBorder="1"/>
    <xf numFmtId="2" fontId="2" fillId="0" borderId="0" xfId="1" applyNumberFormat="1"/>
    <xf numFmtId="0" fontId="2" fillId="0" borderId="9" xfId="1" applyBorder="1"/>
    <xf numFmtId="2" fontId="5" fillId="0" borderId="0" xfId="4" applyNumberFormat="1" applyFont="1" applyFill="1" applyBorder="1"/>
    <xf numFmtId="2" fontId="4" fillId="6" borderId="0" xfId="4" applyNumberFormat="1" applyFont="1" applyFill="1" applyBorder="1"/>
    <xf numFmtId="2" fontId="4" fillId="3" borderId="0" xfId="4" applyNumberFormat="1" applyFont="1" applyFill="1" applyBorder="1"/>
    <xf numFmtId="0" fontId="2" fillId="0" borderId="1" xfId="1" applyBorder="1"/>
    <xf numFmtId="0" fontId="2" fillId="2" borderId="2" xfId="1" applyFill="1" applyBorder="1"/>
    <xf numFmtId="0" fontId="2" fillId="0" borderId="2" xfId="1" applyBorder="1"/>
    <xf numFmtId="0" fontId="2" fillId="0" borderId="3" xfId="1" applyBorder="1"/>
    <xf numFmtId="2" fontId="3" fillId="0" borderId="0" xfId="1" applyNumberFormat="1" applyFont="1"/>
    <xf numFmtId="2" fontId="2" fillId="0" borderId="9" xfId="1" applyNumberFormat="1" applyBorder="1"/>
    <xf numFmtId="2" fontId="2" fillId="0" borderId="6" xfId="1" applyNumberFormat="1" applyBorder="1"/>
    <xf numFmtId="2" fontId="2" fillId="0" borderId="10" xfId="1" applyNumberFormat="1" applyBorder="1"/>
    <xf numFmtId="0" fontId="2" fillId="0" borderId="5" xfId="1" applyBorder="1"/>
    <xf numFmtId="0" fontId="2" fillId="0" borderId="8" xfId="1" applyBorder="1"/>
    <xf numFmtId="0" fontId="2" fillId="0" borderId="11" xfId="1" applyBorder="1"/>
    <xf numFmtId="0" fontId="6" fillId="0" borderId="0" xfId="1" applyFont="1"/>
    <xf numFmtId="164" fontId="2" fillId="0" borderId="0" xfId="1" applyNumberFormat="1"/>
    <xf numFmtId="165" fontId="2" fillId="0" borderId="0" xfId="1" applyNumberFormat="1"/>
    <xf numFmtId="0" fontId="2" fillId="0" borderId="0" xfId="1" applyAlignment="1">
      <alignment horizontal="center" vertical="center"/>
    </xf>
    <xf numFmtId="164" fontId="4" fillId="9" borderId="0" xfId="4" applyNumberFormat="1" applyFont="1" applyFill="1" applyBorder="1"/>
    <xf numFmtId="0" fontId="4" fillId="0" borderId="0" xfId="4" applyFont="1" applyFill="1" applyBorder="1"/>
    <xf numFmtId="165" fontId="4" fillId="6" borderId="0" xfId="4" applyNumberFormat="1" applyFont="1" applyFill="1" applyBorder="1"/>
    <xf numFmtId="165" fontId="4" fillId="3" borderId="0" xfId="4" applyNumberFormat="1" applyFont="1" applyFill="1" applyBorder="1"/>
    <xf numFmtId="164" fontId="3" fillId="0" borderId="0" xfId="1" applyNumberFormat="1" applyFont="1"/>
    <xf numFmtId="164" fontId="4" fillId="0" borderId="0" xfId="4" applyNumberFormat="1" applyFont="1" applyFill="1" applyBorder="1"/>
    <xf numFmtId="165" fontId="4" fillId="9" borderId="0" xfId="4" applyNumberFormat="1" applyFont="1" applyFill="1" applyBorder="1"/>
    <xf numFmtId="164" fontId="4" fillId="6" borderId="0" xfId="4" applyNumberFormat="1" applyFont="1" applyFill="1" applyBorder="1"/>
    <xf numFmtId="165" fontId="4" fillId="0" borderId="0" xfId="4" applyNumberFormat="1" applyFont="1" applyFill="1" applyBorder="1"/>
    <xf numFmtId="0" fontId="2" fillId="0" borderId="12" xfId="1" applyBorder="1"/>
    <xf numFmtId="0" fontId="2" fillId="0" borderId="13" xfId="1" applyBorder="1"/>
    <xf numFmtId="0" fontId="2" fillId="0" borderId="14" xfId="1" applyBorder="1"/>
    <xf numFmtId="0" fontId="2" fillId="0" borderId="0" xfId="0" applyFont="1"/>
    <xf numFmtId="0" fontId="2" fillId="0" borderId="16" xfId="1" applyBorder="1"/>
    <xf numFmtId="164" fontId="5" fillId="0" borderId="0" xfId="4" applyNumberFormat="1" applyFont="1" applyFill="1" applyBorder="1"/>
    <xf numFmtId="0" fontId="2" fillId="0" borderId="0" xfId="2" applyAlignment="1">
      <alignment horizontal="center" vertical="center"/>
    </xf>
    <xf numFmtId="0" fontId="2" fillId="0" borderId="0" xfId="2"/>
    <xf numFmtId="0" fontId="2" fillId="0" borderId="0" xfId="2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2" fillId="0" borderId="19" xfId="1" applyBorder="1"/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2" fillId="0" borderId="15" xfId="1" applyBorder="1"/>
    <xf numFmtId="0" fontId="2" fillId="0" borderId="17" xfId="1" applyBorder="1"/>
    <xf numFmtId="0" fontId="2" fillId="0" borderId="18" xfId="1" applyBorder="1"/>
    <xf numFmtId="164" fontId="3" fillId="0" borderId="18" xfId="1" applyNumberFormat="1" applyFont="1" applyBorder="1"/>
    <xf numFmtId="164" fontId="2" fillId="0" borderId="0" xfId="2" applyNumberFormat="1"/>
    <xf numFmtId="0" fontId="10" fillId="0" borderId="0" xfId="5" applyFont="1"/>
    <xf numFmtId="0" fontId="10" fillId="0" borderId="20" xfId="5" applyFont="1" applyBorder="1"/>
    <xf numFmtId="0" fontId="10" fillId="0" borderId="21" xfId="5" applyFont="1" applyBorder="1"/>
    <xf numFmtId="0" fontId="10" fillId="0" borderId="22" xfId="5" applyFont="1" applyBorder="1"/>
    <xf numFmtId="2" fontId="4" fillId="9" borderId="0" xfId="4" applyNumberFormat="1" applyFont="1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1" applyFill="1"/>
    <xf numFmtId="2" fontId="2" fillId="0" borderId="0" xfId="1" applyNumberFormat="1" applyFill="1"/>
    <xf numFmtId="0" fontId="2" fillId="0" borderId="0" xfId="1" applyBorder="1"/>
    <xf numFmtId="164" fontId="2" fillId="0" borderId="0" xfId="1" applyNumberFormat="1" applyBorder="1"/>
    <xf numFmtId="2" fontId="3" fillId="6" borderId="0" xfId="1" applyNumberFormat="1" applyFont="1" applyFill="1" applyBorder="1"/>
    <xf numFmtId="165" fontId="2" fillId="0" borderId="0" xfId="1" applyNumberFormat="1" applyBorder="1"/>
    <xf numFmtId="0" fontId="2" fillId="4" borderId="0" xfId="1" applyFill="1" applyBorder="1"/>
    <xf numFmtId="0" fontId="2" fillId="2" borderId="0" xfId="1" applyFill="1" applyBorder="1"/>
    <xf numFmtId="0" fontId="3" fillId="2" borderId="0" xfId="1" applyFont="1" applyFill="1" applyBorder="1"/>
    <xf numFmtId="164" fontId="3" fillId="0" borderId="0" xfId="1" applyNumberFormat="1" applyFont="1" applyBorder="1"/>
    <xf numFmtId="2" fontId="3" fillId="0" borderId="0" xfId="1" applyNumberFormat="1" applyFont="1" applyBorder="1"/>
    <xf numFmtId="2" fontId="2" fillId="0" borderId="0" xfId="1" applyNumberFormat="1" applyBorder="1"/>
    <xf numFmtId="0" fontId="2" fillId="0" borderId="0" xfId="1" applyFill="1" applyBorder="1"/>
    <xf numFmtId="164" fontId="2" fillId="0" borderId="0" xfId="1" applyNumberFormat="1" applyFill="1" applyBorder="1"/>
    <xf numFmtId="2" fontId="3" fillId="0" borderId="0" xfId="1" applyNumberFormat="1" applyFont="1" applyFill="1" applyBorder="1"/>
    <xf numFmtId="165" fontId="2" fillId="0" borderId="0" xfId="1" applyNumberFormat="1" applyFill="1" applyBorder="1"/>
    <xf numFmtId="0" fontId="3" fillId="0" borderId="0" xfId="1" applyFont="1" applyFill="1" applyBorder="1"/>
    <xf numFmtId="164" fontId="3" fillId="0" borderId="0" xfId="1" applyNumberFormat="1" applyFont="1" applyFill="1" applyBorder="1"/>
    <xf numFmtId="0" fontId="3" fillId="0" borderId="0" xfId="1" applyFont="1" applyBorder="1"/>
    <xf numFmtId="0" fontId="2" fillId="5" borderId="0" xfId="2" applyFill="1" applyBorder="1" applyAlignment="1">
      <alignment horizontal="center" vertical="center"/>
    </xf>
    <xf numFmtId="0" fontId="2" fillId="5" borderId="0" xfId="1" applyFill="1" applyBorder="1" applyAlignment="1">
      <alignment horizontal="center" vertical="center"/>
    </xf>
    <xf numFmtId="0" fontId="0" fillId="0" borderId="0" xfId="0" applyBorder="1"/>
    <xf numFmtId="0" fontId="2" fillId="8" borderId="0" xfId="1" applyFill="1" applyBorder="1" applyAlignment="1">
      <alignment horizontal="center" vertical="center"/>
    </xf>
    <xf numFmtId="3" fontId="0" fillId="0" borderId="0" xfId="0" applyNumberFormat="1" applyBorder="1"/>
    <xf numFmtId="0" fontId="2" fillId="0" borderId="0" xfId="1" applyBorder="1" applyAlignment="1">
      <alignment horizontal="center" vertical="center"/>
    </xf>
    <xf numFmtId="164" fontId="8" fillId="7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8" fillId="11" borderId="0" xfId="0" applyNumberFormat="1" applyFont="1" applyFill="1" applyBorder="1" applyAlignment="1">
      <alignment horizontal="center" vertical="center" wrapText="1"/>
    </xf>
    <xf numFmtId="164" fontId="8" fillId="12" borderId="0" xfId="0" applyNumberFormat="1" applyFont="1" applyFill="1" applyBorder="1" applyAlignment="1">
      <alignment horizontal="center" vertical="center" wrapText="1"/>
    </xf>
    <xf numFmtId="164" fontId="11" fillId="11" borderId="0" xfId="0" applyNumberFormat="1" applyFont="1" applyFill="1" applyBorder="1" applyAlignment="1">
      <alignment horizontal="center" vertical="center" wrapText="1"/>
    </xf>
    <xf numFmtId="164" fontId="2" fillId="11" borderId="0" xfId="0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65" fontId="3" fillId="0" borderId="0" xfId="2" applyNumberFormat="1" applyFont="1" applyBorder="1"/>
    <xf numFmtId="165" fontId="3" fillId="10" borderId="0" xfId="2" applyNumberFormat="1" applyFont="1" applyFill="1" applyBorder="1"/>
    <xf numFmtId="164" fontId="3" fillId="6" borderId="0" xfId="1" applyNumberFormat="1" applyFont="1" applyFill="1" applyBorder="1"/>
    <xf numFmtId="165" fontId="3" fillId="0" borderId="0" xfId="1" applyNumberFormat="1" applyFont="1" applyBorder="1"/>
    <xf numFmtId="164" fontId="2" fillId="6" borderId="0" xfId="1" applyNumberFormat="1" applyFill="1" applyBorder="1"/>
    <xf numFmtId="0" fontId="2" fillId="0" borderId="0" xfId="2" applyBorder="1" applyAlignment="1">
      <alignment horizontal="center" vertical="center"/>
    </xf>
    <xf numFmtId="2" fontId="2" fillId="0" borderId="0" xfId="1" applyNumberFormat="1" applyFill="1" applyBorder="1"/>
    <xf numFmtId="0" fontId="2" fillId="0" borderId="6" xfId="1" applyBorder="1"/>
    <xf numFmtId="0" fontId="3" fillId="2" borderId="4" xfId="1" applyFont="1" applyFill="1" applyBorder="1"/>
    <xf numFmtId="0" fontId="3" fillId="0" borderId="4" xfId="1" applyFont="1" applyBorder="1"/>
    <xf numFmtId="0" fontId="2" fillId="0" borderId="4" xfId="1" applyBorder="1"/>
    <xf numFmtId="2" fontId="2" fillId="0" borderId="4" xfId="1" applyNumberFormat="1" applyBorder="1" applyAlignment="1">
      <alignment horizontal="center"/>
    </xf>
    <xf numFmtId="0" fontId="3" fillId="4" borderId="4" xfId="1" applyFont="1" applyFill="1" applyBorder="1"/>
    <xf numFmtId="2" fontId="3" fillId="3" borderId="4" xfId="1" applyNumberFormat="1" applyFont="1" applyFill="1" applyBorder="1"/>
    <xf numFmtId="0" fontId="2" fillId="5" borderId="4" xfId="1" applyFill="1" applyBorder="1" applyAlignment="1">
      <alignment horizontal="center" vertical="center"/>
    </xf>
    <xf numFmtId="0" fontId="0" fillId="0" borderId="4" xfId="0" applyBorder="1"/>
    <xf numFmtId="3" fontId="0" fillId="0" borderId="4" xfId="0" applyNumberFormat="1" applyBorder="1"/>
    <xf numFmtId="2" fontId="2" fillId="0" borderId="4" xfId="1" applyNumberFormat="1" applyBorder="1"/>
    <xf numFmtId="0" fontId="2" fillId="4" borderId="5" xfId="1" applyFill="1" applyBorder="1"/>
    <xf numFmtId="0" fontId="3" fillId="0" borderId="5" xfId="1" applyFont="1" applyBorder="1"/>
    <xf numFmtId="164" fontId="2" fillId="0" borderId="5" xfId="1" applyNumberFormat="1" applyBorder="1"/>
    <xf numFmtId="0" fontId="3" fillId="0" borderId="8" xfId="1" applyFont="1" applyBorder="1"/>
    <xf numFmtId="1" fontId="3" fillId="0" borderId="4" xfId="1" applyNumberFormat="1" applyFont="1" applyBorder="1"/>
    <xf numFmtId="0" fontId="11" fillId="0" borderId="0" xfId="0" applyFont="1"/>
    <xf numFmtId="0" fontId="7" fillId="0" borderId="0" xfId="2" applyFont="1" applyAlignment="1">
      <alignment horizontal="center" vertical="center" wrapText="1"/>
    </xf>
    <xf numFmtId="164" fontId="8" fillId="13" borderId="0" xfId="0" applyNumberFormat="1" applyFont="1" applyFill="1" applyBorder="1" applyAlignment="1">
      <alignment horizontal="center" vertical="center" wrapText="1"/>
    </xf>
  </cellXfs>
  <cellStyles count="6">
    <cellStyle name="None" xfId="4" xr:uid="{BB628A7C-8382-47E6-B7BB-0A63565D43D8}"/>
    <cellStyle name="Normal 2" xfId="2" xr:uid="{B0D2CF2E-475E-43E0-BAB0-DC9EF65E8DD9}"/>
    <cellStyle name="Normal 3 2" xfId="5" xr:uid="{EC7FFC15-0A4A-437F-8959-C4E85EE9EA71}"/>
    <cellStyle name="Normální" xfId="0" builtinId="0"/>
    <cellStyle name="normální 2 2" xfId="3" xr:uid="{76119ECB-F517-40F6-926A-F7520468D4A5}"/>
    <cellStyle name="normální 2 3 2" xfId="1" xr:uid="{91CD0C0F-740A-4BA3-9863-506E2B90C6EE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b="0"/>
              <a:t>Inhibícia rastovej rýchlosti rias po 72h</a:t>
            </a:r>
            <a:r>
              <a:rPr lang="en-US" b="0"/>
              <a:t>
</a:t>
            </a:r>
          </a:p>
        </c:rich>
      </c:tx>
      <c:layout>
        <c:manualLayout>
          <c:xMode val="edge"/>
          <c:yMode val="edge"/>
          <c:x val="0.21246931888003345"/>
          <c:y val="5.070831426586649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919464903487341"/>
          <c:y val="0.13402565423242246"/>
          <c:w val="0.70434110108706049"/>
          <c:h val="0.6505521472392638"/>
        </c:manualLayout>
      </c:layout>
      <c:lineChart>
        <c:grouping val="standard"/>
        <c:varyColors val="0"/>
        <c:ser>
          <c:idx val="0"/>
          <c:order val="0"/>
          <c:tx>
            <c:strRef>
              <c:f>'Riasy KL'!$AQ$40</c:f>
              <c:strCache>
                <c:ptCount val="1"/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'Riasy KL'!$AG$35:$AO$35</c:f>
                <c:numCache>
                  <c:formatCode>General</c:formatCode>
                  <c:ptCount val="9"/>
                  <c:pt idx="0">
                    <c:v>0</c:v>
                  </c:pt>
                </c:numCache>
              </c:numRef>
            </c:plus>
            <c:minus>
              <c:numRef>
                <c:f>'Riasy KL'!$AG$35:$AO$35</c:f>
                <c:numCache>
                  <c:formatCode>General</c:formatCode>
                  <c:ptCount val="9"/>
                  <c:pt idx="0">
                    <c:v>0</c:v>
                  </c:pt>
                </c:numCache>
              </c:numRef>
            </c:minus>
          </c:errBars>
          <c:cat>
            <c:multiLvlStrRef>
              <c:f>'Riasy KL'!$AG$35:$AO$36</c:f>
              <c:multiLvlStrCache>
                <c:ptCount val="9"/>
                <c:lvl>
                  <c:pt idx="0">
                    <c:v>3.125</c:v>
                  </c:pt>
                  <c:pt idx="1">
                    <c:v>6.25</c:v>
                  </c:pt>
                  <c:pt idx="2">
                    <c:v>12.5</c:v>
                  </c:pt>
                  <c:pt idx="3">
                    <c:v>25</c:v>
                  </c:pt>
                  <c:pt idx="4">
                    <c:v>50</c:v>
                  </c:pt>
                  <c:pt idx="5">
                    <c:v>1 250</c:v>
                  </c:pt>
                  <c:pt idx="6">
                    <c:v>2 500</c:v>
                  </c:pt>
                  <c:pt idx="7">
                    <c:v>5000</c:v>
                  </c:pt>
                  <c:pt idx="8">
                    <c:v>10000</c:v>
                  </c:pt>
                </c:lvl>
                <c:lvl>
                  <c:pt idx="0">
                    <c:v>diurón (µg/L)</c:v>
                  </c:pt>
                </c:lvl>
              </c:multiLvlStrCache>
            </c:multiLvlStrRef>
          </c:cat>
          <c:val>
            <c:numRef>
              <c:f>'Riasy KL'!$AS$40:$BA$40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B-445C-B52C-CAA923E36F35}"/>
            </c:ext>
          </c:extLst>
        </c:ser>
        <c:ser>
          <c:idx val="2"/>
          <c:order val="1"/>
          <c:tx>
            <c:strRef>
              <c:f>'Riasy KL'!$AE$38</c:f>
              <c:strCache>
                <c:ptCount val="1"/>
                <c:pt idx="0">
                  <c:v>72h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'Riasy KL'!$AG$39:$AO$39</c:f>
                <c:numCache>
                  <c:formatCode>General</c:formatCode>
                  <c:ptCount val="9"/>
                  <c:pt idx="0">
                    <c:v>16.11979710692076</c:v>
                  </c:pt>
                  <c:pt idx="1">
                    <c:v>20.200876656392797</c:v>
                  </c:pt>
                  <c:pt idx="2">
                    <c:v>12.225078170705622</c:v>
                  </c:pt>
                  <c:pt idx="3">
                    <c:v>11.333424048824885</c:v>
                  </c:pt>
                  <c:pt idx="4">
                    <c:v>7.6937574802071351</c:v>
                  </c:pt>
                  <c:pt idx="5">
                    <c:v>4.6842735784597664</c:v>
                  </c:pt>
                  <c:pt idx="6">
                    <c:v>0</c:v>
                  </c:pt>
                  <c:pt idx="7">
                    <c:v>13.759820638109369</c:v>
                  </c:pt>
                  <c:pt idx="8">
                    <c:v>17.585986190420684</c:v>
                  </c:pt>
                </c:numCache>
              </c:numRef>
            </c:plus>
            <c:minus>
              <c:numRef>
                <c:f>'Riasy KL'!$AG$39:$AO$39</c:f>
                <c:numCache>
                  <c:formatCode>General</c:formatCode>
                  <c:ptCount val="9"/>
                  <c:pt idx="0">
                    <c:v>16.11979710692076</c:v>
                  </c:pt>
                  <c:pt idx="1">
                    <c:v>20.200876656392797</c:v>
                  </c:pt>
                  <c:pt idx="2">
                    <c:v>12.225078170705622</c:v>
                  </c:pt>
                  <c:pt idx="3">
                    <c:v>11.333424048824885</c:v>
                  </c:pt>
                  <c:pt idx="4">
                    <c:v>7.6937574802071351</c:v>
                  </c:pt>
                  <c:pt idx="5">
                    <c:v>4.6842735784597664</c:v>
                  </c:pt>
                  <c:pt idx="6">
                    <c:v>0</c:v>
                  </c:pt>
                  <c:pt idx="7">
                    <c:v>13.759820638109369</c:v>
                  </c:pt>
                  <c:pt idx="8">
                    <c:v>17.585986190420684</c:v>
                  </c:pt>
                </c:numCache>
              </c:numRef>
            </c:minus>
          </c:errBars>
          <c:cat>
            <c:multiLvlStrRef>
              <c:f>'Riasy KL'!$AG$35:$AO$36</c:f>
              <c:multiLvlStrCache>
                <c:ptCount val="9"/>
                <c:lvl>
                  <c:pt idx="0">
                    <c:v>3.125</c:v>
                  </c:pt>
                  <c:pt idx="1">
                    <c:v>6.25</c:v>
                  </c:pt>
                  <c:pt idx="2">
                    <c:v>12.5</c:v>
                  </c:pt>
                  <c:pt idx="3">
                    <c:v>25</c:v>
                  </c:pt>
                  <c:pt idx="4">
                    <c:v>50</c:v>
                  </c:pt>
                  <c:pt idx="5">
                    <c:v>1 250</c:v>
                  </c:pt>
                  <c:pt idx="6">
                    <c:v>2 500</c:v>
                  </c:pt>
                  <c:pt idx="7">
                    <c:v>5000</c:v>
                  </c:pt>
                  <c:pt idx="8">
                    <c:v>10000</c:v>
                  </c:pt>
                </c:lvl>
                <c:lvl>
                  <c:pt idx="0">
                    <c:v>diurón (µg/L)</c:v>
                  </c:pt>
                </c:lvl>
              </c:multiLvlStrCache>
            </c:multiLvlStrRef>
          </c:cat>
          <c:val>
            <c:numRef>
              <c:f>'Riasy KL'!$AG$38:$AO$38</c:f>
              <c:numCache>
                <c:formatCode>0.00</c:formatCode>
                <c:ptCount val="9"/>
                <c:pt idx="0">
                  <c:v>14.460064006461588</c:v>
                </c:pt>
                <c:pt idx="1">
                  <c:v>34.579864509018464</c:v>
                </c:pt>
                <c:pt idx="2">
                  <c:v>35.714915098419169</c:v>
                </c:pt>
                <c:pt idx="3">
                  <c:v>77.874456566510034</c:v>
                </c:pt>
                <c:pt idx="4">
                  <c:v>75.335408288995865</c:v>
                </c:pt>
                <c:pt idx="5">
                  <c:v>100.30104472945786</c:v>
                </c:pt>
                <c:pt idx="6">
                  <c:v>0</c:v>
                </c:pt>
                <c:pt idx="7">
                  <c:v>26.908180981079209</c:v>
                </c:pt>
                <c:pt idx="8">
                  <c:v>15.04040400175405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B-445C-B52C-CAA923E3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9008"/>
        <c:axId val="31420800"/>
      </c:lineChart>
      <c:catAx>
        <c:axId val="314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20800"/>
        <c:crosses val="autoZero"/>
        <c:auto val="1"/>
        <c:lblAlgn val="ctr"/>
        <c:lblOffset val="100"/>
        <c:noMultiLvlLbl val="0"/>
      </c:catAx>
      <c:valAx>
        <c:axId val="31420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b="0"/>
                  <a:t>% inhibície</a:t>
                </a:r>
              </a:p>
            </c:rich>
          </c:tx>
          <c:layout>
            <c:manualLayout>
              <c:xMode val="edge"/>
              <c:yMode val="edge"/>
              <c:x val="1.8794036375951541E-2"/>
              <c:y val="0.35280500385213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19008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149918709554063"/>
          <c:y val="0.33409796621186405"/>
          <c:w val="0.1078480540376678"/>
          <c:h val="0.2201417436868183"/>
        </c:manualLayout>
      </c:layout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Rastová</a:t>
            </a:r>
            <a:r>
              <a:rPr lang="cs-CZ" baseline="0"/>
              <a:t> krivka</a:t>
            </a:r>
            <a:endParaRPr lang="cs-CZ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1"/>
            <c:dispEq val="1"/>
            <c:trendlineLbl>
              <c:layout>
                <c:manualLayout>
                  <c:x val="-9.4119879239049891E-3"/>
                  <c:y val="-0.16211594320429373"/>
                </c:manualLayout>
              </c:layout>
              <c:numFmt formatCode="General" sourceLinked="0"/>
            </c:trendlineLbl>
          </c:trendline>
          <c:xVal>
            <c:numRef>
              <c:f>'Riasy KL'!$P$55:$P$58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'Riasy KL'!$Q$55:$Q$58</c:f>
              <c:numCache>
                <c:formatCode>0.000</c:formatCode>
                <c:ptCount val="4"/>
                <c:pt idx="0">
                  <c:v>3.9499999999999969E-3</c:v>
                </c:pt>
                <c:pt idx="1">
                  <c:v>2.4500000000000008E-3</c:v>
                </c:pt>
                <c:pt idx="2">
                  <c:v>1.4674999999999997E-2</c:v>
                </c:pt>
                <c:pt idx="3">
                  <c:v>5.0299999999999997E-2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C9-44FC-B5BD-3DFC7D5E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9904"/>
        <c:axId val="31666176"/>
      </c:scatterChart>
      <c:valAx>
        <c:axId val="31659904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sk-SK" sz="1200"/>
                  <a:t>Doba expozície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66176"/>
        <c:crosses val="autoZero"/>
        <c:crossBetween val="midCat"/>
      </c:valAx>
      <c:valAx>
        <c:axId val="31666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Absorbanc</a:t>
                </a:r>
                <a:r>
                  <a:rPr lang="sk-SK" sz="1200"/>
                  <a:t>ia</a:t>
                </a:r>
                <a:r>
                  <a:rPr lang="en-US" sz="1200"/>
                  <a:t> 6</a:t>
                </a:r>
                <a:r>
                  <a:rPr lang="sk-SK" sz="1200"/>
                  <a:t>80</a:t>
                </a:r>
                <a:endParaRPr lang="en-US" sz="120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599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603704</xdr:colOff>
      <xdr:row>13</xdr:row>
      <xdr:rowOff>190501</xdr:rowOff>
    </xdr:from>
    <xdr:to>
      <xdr:col>42</xdr:col>
      <xdr:colOff>150133</xdr:colOff>
      <xdr:row>32</xdr:row>
      <xdr:rowOff>157392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182790</xdr:colOff>
      <xdr:row>53</xdr:row>
      <xdr:rowOff>12700</xdr:rowOff>
    </xdr:from>
    <xdr:to>
      <xdr:col>26</xdr:col>
      <xdr:colOff>433615</xdr:colOff>
      <xdr:row>69</xdr:row>
      <xdr:rowOff>36286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219075</xdr:colOff>
          <xdr:row>50</xdr:row>
          <xdr:rowOff>47625</xdr:rowOff>
        </xdr:from>
        <xdr:to>
          <xdr:col>42</xdr:col>
          <xdr:colOff>514350</xdr:colOff>
          <xdr:row>70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uzana Toušová" id="{CA492FCA-F3DC-4B6F-8179-D1FF1F5D02C9}" userId="S::177016@muni.cz::0cac2013-da42-4345-8a23-090ac534f1fb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5" dT="2022-12-09T06:49:56.33" personId="{CA492FCA-F3DC-4B6F-8179-D1FF1F5D02C9}" id="{D97DEA47-C6AE-4649-A1CC-D8625EA0EC0B}">
    <text>opravit výsledek</text>
  </threadedComment>
  <threadedComment ref="J40" dT="2022-12-09T06:49:19.44" personId="{CA492FCA-F3DC-4B6F-8179-D1FF1F5D02C9}" id="{A9842E86-1A4F-4156-BD02-9D1193177076}">
    <text>divná hodnota blanku - vyloučit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C237-A0B7-4112-B29D-30D3241F17B3}">
  <dimension ref="A1:BQ111"/>
  <sheetViews>
    <sheetView tabSelected="1" topLeftCell="A4" zoomScale="90" zoomScaleNormal="90" workbookViewId="0">
      <selection activeCell="I44" sqref="F44:I44"/>
    </sheetView>
  </sheetViews>
  <sheetFormatPr defaultColWidth="9.140625" defaultRowHeight="12.75" x14ac:dyDescent="0.2"/>
  <cols>
    <col min="1" max="1" width="7.85546875" style="1" customWidth="1"/>
    <col min="2" max="2" width="8.28515625" style="1" customWidth="1"/>
    <col min="3" max="3" width="7.5703125" style="1" customWidth="1"/>
    <col min="4" max="4" width="7.7109375" style="1" customWidth="1"/>
    <col min="5" max="5" width="8.28515625" style="1" customWidth="1"/>
    <col min="6" max="7" width="9.140625" style="1"/>
    <col min="8" max="8" width="10.28515625" style="1" customWidth="1"/>
    <col min="9" max="9" width="10.7109375" style="1" customWidth="1"/>
    <col min="10" max="10" width="10.140625" style="1" customWidth="1"/>
    <col min="11" max="11" width="9.140625" style="1"/>
    <col min="12" max="12" width="10" style="1" customWidth="1"/>
    <col min="13" max="13" width="10.28515625" style="1" customWidth="1"/>
    <col min="14" max="14" width="11" style="1" customWidth="1"/>
    <col min="15" max="17" width="9.140625" style="1"/>
    <col min="18" max="18" width="10.28515625" style="1" customWidth="1"/>
    <col min="19" max="19" width="8.42578125" style="1" customWidth="1"/>
    <col min="20" max="20" width="10" style="1" bestFit="1" customWidth="1"/>
    <col min="21" max="22" width="9.85546875" style="1" customWidth="1"/>
    <col min="23" max="23" width="11.7109375" style="1" customWidth="1"/>
    <col min="24" max="24" width="12" style="1" bestFit="1" customWidth="1"/>
    <col min="25" max="25" width="9.85546875" style="1" customWidth="1"/>
    <col min="26" max="32" width="9.140625" style="1"/>
    <col min="33" max="33" width="10" style="1" bestFit="1" customWidth="1"/>
    <col min="34" max="35" width="7.140625" style="1" customWidth="1"/>
    <col min="36" max="36" width="9.140625" style="1"/>
    <col min="37" max="39" width="9.28515625" style="1" bestFit="1" customWidth="1"/>
    <col min="40" max="40" width="9" style="1" customWidth="1"/>
    <col min="41" max="41" width="10" style="1" bestFit="1" customWidth="1"/>
    <col min="42" max="45" width="9.28515625" style="1" bestFit="1" customWidth="1"/>
    <col min="46" max="46" width="11" style="1" bestFit="1" customWidth="1"/>
    <col min="47" max="47" width="7.42578125" style="1" customWidth="1"/>
    <col min="48" max="48" width="8.42578125" style="1" customWidth="1"/>
    <col min="49" max="49" width="8.28515625" style="1" customWidth="1"/>
    <col min="50" max="53" width="9.140625" style="1"/>
    <col min="54" max="54" width="6" style="1" customWidth="1"/>
    <col min="55" max="55" width="9.140625" style="1"/>
    <col min="56" max="75" width="9.140625" style="1" customWidth="1"/>
    <col min="76" max="16384" width="9.140625" style="1"/>
  </cols>
  <sheetData>
    <row r="1" spans="1:69" x14ac:dyDescent="0.2">
      <c r="AE1" s="62" t="s">
        <v>34</v>
      </c>
      <c r="AR1" s="1" t="s">
        <v>35</v>
      </c>
    </row>
    <row r="2" spans="1:69" ht="15" x14ac:dyDescent="0.25">
      <c r="A2" s="62"/>
      <c r="B2" s="62"/>
      <c r="C2" s="62"/>
      <c r="D2" s="62"/>
      <c r="E2" s="62"/>
      <c r="F2" s="62"/>
      <c r="G2" s="78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D2" s="80" t="s">
        <v>33</v>
      </c>
      <c r="AE2" s="81">
        <v>3.125</v>
      </c>
      <c r="AF2" s="81">
        <v>6.25</v>
      </c>
      <c r="AG2" s="81">
        <v>12.5</v>
      </c>
      <c r="AH2" s="81">
        <v>25</v>
      </c>
      <c r="AI2" s="81">
        <v>50</v>
      </c>
      <c r="AJ2" s="82">
        <v>0</v>
      </c>
      <c r="AK2" s="83">
        <v>1250</v>
      </c>
      <c r="AL2" s="83">
        <v>2500</v>
      </c>
      <c r="AM2" s="81">
        <v>5000</v>
      </c>
      <c r="AN2" s="81">
        <v>10000</v>
      </c>
      <c r="AO2" s="62"/>
      <c r="AP2" s="62"/>
      <c r="AQ2" s="80" t="s">
        <v>33</v>
      </c>
      <c r="AR2" s="81"/>
      <c r="AS2" s="81"/>
      <c r="AT2" s="81"/>
      <c r="AU2" s="81"/>
      <c r="AV2" s="81"/>
      <c r="AW2" s="82"/>
      <c r="AX2" s="83"/>
      <c r="AY2" s="83"/>
      <c r="AZ2" s="81"/>
      <c r="BA2" s="81"/>
    </row>
    <row r="3" spans="1:69" ht="14.25" customHeight="1" x14ac:dyDescent="0.25">
      <c r="A3" s="79" t="s">
        <v>11</v>
      </c>
      <c r="B3" s="79">
        <v>1</v>
      </c>
      <c r="C3" s="79">
        <v>2</v>
      </c>
      <c r="D3" s="79">
        <v>3</v>
      </c>
      <c r="E3" s="79">
        <v>4</v>
      </c>
      <c r="F3" s="79">
        <v>5</v>
      </c>
      <c r="G3" s="79">
        <v>6</v>
      </c>
      <c r="H3" s="79">
        <v>7</v>
      </c>
      <c r="I3" s="79">
        <v>8</v>
      </c>
      <c r="J3" s="79">
        <v>9</v>
      </c>
      <c r="K3" s="79">
        <v>10</v>
      </c>
      <c r="L3" s="79">
        <v>11</v>
      </c>
      <c r="M3" s="79">
        <v>12</v>
      </c>
      <c r="N3" s="62"/>
      <c r="O3" s="79" t="s">
        <v>11</v>
      </c>
      <c r="P3" s="80" t="s">
        <v>33</v>
      </c>
      <c r="Q3" s="81">
        <v>3.125</v>
      </c>
      <c r="R3" s="81">
        <v>6.25</v>
      </c>
      <c r="S3" s="81">
        <v>12.5</v>
      </c>
      <c r="T3" s="81">
        <v>25</v>
      </c>
      <c r="U3" s="81">
        <v>50</v>
      </c>
      <c r="V3" s="82">
        <v>0</v>
      </c>
      <c r="W3" s="83">
        <v>1250</v>
      </c>
      <c r="X3" s="83">
        <v>2500</v>
      </c>
      <c r="Y3" s="81">
        <v>5000</v>
      </c>
      <c r="Z3" s="81">
        <v>10000</v>
      </c>
      <c r="AA3" s="80"/>
      <c r="AB3" s="84"/>
      <c r="AD3" s="62"/>
      <c r="AE3" s="62"/>
      <c r="AF3" s="63"/>
      <c r="AG3" s="62"/>
      <c r="AH3" s="62" t="s">
        <v>31</v>
      </c>
      <c r="AI3" s="64">
        <f>AVERAGE(AE7:AN7,AJ4:AJ6,AJ8:AJ9)</f>
        <v>0.7718194258599721</v>
      </c>
      <c r="AJ3" s="65">
        <f>STDEV(AE7:AN7,AJ4:AJ6,AJ8:AJ9)</f>
        <v>0.20575022896601544</v>
      </c>
      <c r="AK3" s="63">
        <f>AJ3/AI3*100</f>
        <v>26.65781944225693</v>
      </c>
      <c r="AL3" s="62"/>
      <c r="AM3" s="62"/>
      <c r="AN3" s="62"/>
      <c r="AO3" s="62"/>
      <c r="AP3" s="71"/>
      <c r="AQ3" s="62"/>
      <c r="AR3" s="81">
        <v>3.125</v>
      </c>
      <c r="AS3" s="81">
        <v>6.25</v>
      </c>
      <c r="AT3" s="81">
        <v>12.5</v>
      </c>
      <c r="AU3" s="81">
        <v>25</v>
      </c>
      <c r="AV3" s="81">
        <v>50</v>
      </c>
      <c r="AW3" s="82">
        <v>0</v>
      </c>
      <c r="AX3" s="83">
        <v>1250</v>
      </c>
      <c r="AY3" s="83">
        <v>2500</v>
      </c>
      <c r="AZ3" s="81">
        <v>5000</v>
      </c>
      <c r="BA3" s="81">
        <v>10000</v>
      </c>
      <c r="BN3" s="2"/>
      <c r="BP3" s="2"/>
    </row>
    <row r="4" spans="1:69" ht="14.25" customHeight="1" x14ac:dyDescent="0.2">
      <c r="A4" s="79" t="s">
        <v>12</v>
      </c>
      <c r="B4" s="85">
        <v>3.1E-2</v>
      </c>
      <c r="C4" s="85">
        <v>3.4000000000000002E-2</v>
      </c>
      <c r="D4" s="85">
        <v>0.03</v>
      </c>
      <c r="E4" s="85">
        <v>3.3000000000000002E-2</v>
      </c>
      <c r="F4" s="85">
        <v>3.1E-2</v>
      </c>
      <c r="G4" s="85">
        <v>3.3000000000000002E-2</v>
      </c>
      <c r="H4" s="85">
        <v>3.2000000000000001E-2</v>
      </c>
      <c r="I4" s="85">
        <v>0.03</v>
      </c>
      <c r="J4" s="85">
        <v>3.3000000000000002E-2</v>
      </c>
      <c r="K4" s="85">
        <v>3.4000000000000002E-2</v>
      </c>
      <c r="L4" s="85">
        <v>3.4000000000000002E-2</v>
      </c>
      <c r="M4" s="85">
        <v>3.2000000000000001E-2</v>
      </c>
      <c r="N4" s="62"/>
      <c r="O4" s="79" t="s">
        <v>12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  <c r="AD4" s="66" t="s">
        <v>3</v>
      </c>
      <c r="AE4" s="9">
        <f t="shared" ref="AE4:AN9" si="0">(LN(Q41)-LN(Q5))/3</f>
        <v>0.50868543449834991</v>
      </c>
      <c r="AF4" s="9">
        <f t="shared" si="0"/>
        <v>0.43664046077843882</v>
      </c>
      <c r="AG4" s="9">
        <f t="shared" si="0"/>
        <v>0.54037798406576376</v>
      </c>
      <c r="AH4" s="9">
        <f t="shared" si="0"/>
        <v>0.29699097462995522</v>
      </c>
      <c r="AI4" s="9">
        <f t="shared" si="0"/>
        <v>0.23104906018664848</v>
      </c>
      <c r="AJ4" s="8">
        <f t="shared" si="0"/>
        <v>0.61818679015569555</v>
      </c>
      <c r="AK4" s="9">
        <f t="shared" si="0"/>
        <v>-2.6680902557845759E-2</v>
      </c>
      <c r="AL4" s="9">
        <f t="shared" si="0"/>
        <v>-0.20634640280207397</v>
      </c>
      <c r="AM4" s="9">
        <f t="shared" si="0"/>
        <v>0.56824936407947524</v>
      </c>
      <c r="AN4" s="9">
        <f t="shared" si="0"/>
        <v>0.55988072370244979</v>
      </c>
      <c r="AO4" s="62"/>
      <c r="AP4" s="71"/>
      <c r="AQ4" s="66" t="s">
        <v>3</v>
      </c>
      <c r="AR4" s="9">
        <f t="shared" ref="AR4:BA9" si="1">($AI$3-AE4)/$AI$3*100</f>
        <v>34.092688334247946</v>
      </c>
      <c r="AS4" s="9">
        <f t="shared" si="1"/>
        <v>43.42712218056343</v>
      </c>
      <c r="AT4" s="9">
        <f t="shared" si="1"/>
        <v>29.986475338623801</v>
      </c>
      <c r="AU4" s="9">
        <f t="shared" si="1"/>
        <v>61.520666016012271</v>
      </c>
      <c r="AV4" s="9">
        <f t="shared" si="1"/>
        <v>70.064363185830629</v>
      </c>
      <c r="AW4" s="8">
        <f t="shared" si="1"/>
        <v>19.905256405421113</v>
      </c>
      <c r="AX4" s="9">
        <f t="shared" si="1"/>
        <v>103.45688404099411</v>
      </c>
      <c r="AY4" s="9">
        <f t="shared" si="1"/>
        <v>126.73506209981173</v>
      </c>
      <c r="AZ4" s="9">
        <f t="shared" si="1"/>
        <v>26.375348295189156</v>
      </c>
      <c r="BA4" s="9">
        <f t="shared" si="1"/>
        <v>27.459622685886302</v>
      </c>
      <c r="BB4" s="4"/>
      <c r="BK4" s="3"/>
      <c r="BN4" s="14"/>
      <c r="BO4" s="5"/>
      <c r="BP4" s="14"/>
      <c r="BQ4" s="5"/>
    </row>
    <row r="5" spans="1:69" ht="14.25" customHeight="1" x14ac:dyDescent="0.2">
      <c r="A5" s="79" t="s">
        <v>13</v>
      </c>
      <c r="B5" s="85">
        <v>4.2000000000000003E-2</v>
      </c>
      <c r="C5" s="86">
        <v>5.1999999999999998E-2</v>
      </c>
      <c r="D5" s="86">
        <v>4.7E-2</v>
      </c>
      <c r="E5" s="86">
        <v>0.04</v>
      </c>
      <c r="F5" s="86">
        <v>0.04</v>
      </c>
      <c r="G5" s="86">
        <v>3.7999999999999999E-2</v>
      </c>
      <c r="H5" s="87">
        <v>4.2999999999999997E-2</v>
      </c>
      <c r="I5" s="88">
        <v>3.7999999999999999E-2</v>
      </c>
      <c r="J5" s="88">
        <v>3.7999999999999999E-2</v>
      </c>
      <c r="K5" s="88">
        <v>0.04</v>
      </c>
      <c r="L5" s="88">
        <v>4.2999999999999997E-2</v>
      </c>
      <c r="M5" s="85">
        <v>3.3000000000000002E-2</v>
      </c>
      <c r="N5" s="62"/>
      <c r="O5" s="79" t="s">
        <v>13</v>
      </c>
      <c r="P5" s="25"/>
      <c r="Q5" s="28">
        <f t="shared" ref="Q5:Z7" si="2">C5-C$12</f>
        <v>1.9999999999999997E-2</v>
      </c>
      <c r="R5" s="28">
        <f t="shared" si="2"/>
        <v>1.7000000000000001E-2</v>
      </c>
      <c r="S5" s="28">
        <f t="shared" si="2"/>
        <v>8.5000000000000006E-3</v>
      </c>
      <c r="T5" s="28">
        <f t="shared" si="2"/>
        <v>8.0000000000000002E-3</v>
      </c>
      <c r="U5" s="28">
        <f t="shared" si="2"/>
        <v>6.4999999999999988E-3</v>
      </c>
      <c r="V5" s="27">
        <f t="shared" si="2"/>
        <v>8.9999999999999941E-3</v>
      </c>
      <c r="W5" s="28">
        <f t="shared" si="2"/>
        <v>6.4999999999999988E-3</v>
      </c>
      <c r="X5" s="28">
        <f t="shared" si="2"/>
        <v>6.4999999999999988E-3</v>
      </c>
      <c r="Y5" s="28">
        <f t="shared" si="2"/>
        <v>6.9999999999999993E-3</v>
      </c>
      <c r="Z5" s="28">
        <f t="shared" si="2"/>
        <v>1.0999999999999996E-2</v>
      </c>
      <c r="AA5" s="25"/>
      <c r="AB5" s="26"/>
      <c r="AD5" s="67" t="s">
        <v>8</v>
      </c>
      <c r="AE5" s="9">
        <f t="shared" si="0"/>
        <v>0.5767968409505877</v>
      </c>
      <c r="AF5" s="9">
        <f t="shared" si="0"/>
        <v>0.40327930792611122</v>
      </c>
      <c r="AG5" s="9">
        <f t="shared" si="0"/>
        <v>0.45116817943229987</v>
      </c>
      <c r="AH5" s="9">
        <f t="shared" si="0"/>
        <v>0.11431491704227703</v>
      </c>
      <c r="AI5" s="9">
        <f t="shared" si="0"/>
        <v>0.1012274712660739</v>
      </c>
      <c r="AJ5" s="8">
        <f t="shared" si="0"/>
        <v>0.49763469872604987</v>
      </c>
      <c r="AK5" s="9">
        <f t="shared" si="0"/>
        <v>-3.177005993477492E-2</v>
      </c>
      <c r="AL5" s="9" t="e">
        <f>(LN(X42)-LN(X6))/3</f>
        <v>#NUM!</v>
      </c>
      <c r="AM5" s="9">
        <f t="shared" si="0"/>
        <v>0.50135913225875817</v>
      </c>
      <c r="AN5" s="9">
        <f t="shared" si="0"/>
        <v>0.50979840158685474</v>
      </c>
      <c r="AO5" s="62"/>
      <c r="AP5" s="71"/>
      <c r="AQ5" s="67" t="s">
        <v>8</v>
      </c>
      <c r="AR5" s="9">
        <f t="shared" si="1"/>
        <v>25.267903135773949</v>
      </c>
      <c r="AS5" s="9">
        <f t="shared" si="1"/>
        <v>47.749526066052077</v>
      </c>
      <c r="AT5" s="9">
        <f t="shared" si="1"/>
        <v>41.544853068500849</v>
      </c>
      <c r="AU5" s="9">
        <f t="shared" si="1"/>
        <v>85.188903879310146</v>
      </c>
      <c r="AV5" s="9">
        <f t="shared" si="1"/>
        <v>86.88456549881667</v>
      </c>
      <c r="AW5" s="8">
        <f t="shared" si="1"/>
        <v>35.524465690717975</v>
      </c>
      <c r="AX5" s="9">
        <f t="shared" si="1"/>
        <v>104.11625554764656</v>
      </c>
      <c r="AY5" s="9" t="e">
        <f t="shared" si="1"/>
        <v>#NUM!</v>
      </c>
      <c r="AZ5" s="9">
        <f t="shared" si="1"/>
        <v>35.041913242836983</v>
      </c>
      <c r="BA5" s="9">
        <f t="shared" si="1"/>
        <v>33.948487883829799</v>
      </c>
      <c r="BB5" s="4"/>
      <c r="BN5" s="14"/>
      <c r="BO5" s="5"/>
      <c r="BP5" s="14"/>
      <c r="BQ5" s="5"/>
    </row>
    <row r="6" spans="1:69" ht="14.25" customHeight="1" x14ac:dyDescent="0.2">
      <c r="A6" s="79" t="s">
        <v>14</v>
      </c>
      <c r="B6" s="85">
        <v>3.5000000000000003E-2</v>
      </c>
      <c r="C6" s="86">
        <v>4.5999999999999999E-2</v>
      </c>
      <c r="D6" s="86">
        <v>4.7E-2</v>
      </c>
      <c r="E6" s="86">
        <v>4.7E-2</v>
      </c>
      <c r="F6" s="86">
        <v>4.2999999999999997E-2</v>
      </c>
      <c r="G6" s="86">
        <v>4.7E-2</v>
      </c>
      <c r="H6" s="87">
        <v>4.3999999999999997E-2</v>
      </c>
      <c r="I6" s="88">
        <v>3.6999999999999998E-2</v>
      </c>
      <c r="J6" s="88">
        <v>3.6999999999999998E-2</v>
      </c>
      <c r="K6" s="88">
        <v>3.7999999999999999E-2</v>
      </c>
      <c r="L6" s="88">
        <v>4.4999999999999998E-2</v>
      </c>
      <c r="M6" s="85">
        <v>4.2000000000000003E-2</v>
      </c>
      <c r="N6" s="62"/>
      <c r="O6" s="79" t="s">
        <v>14</v>
      </c>
      <c r="P6" s="25"/>
      <c r="Q6" s="28">
        <f t="shared" si="2"/>
        <v>1.3999999999999999E-2</v>
      </c>
      <c r="R6" s="28">
        <f t="shared" si="2"/>
        <v>1.7000000000000001E-2</v>
      </c>
      <c r="S6" s="28">
        <f t="shared" si="2"/>
        <v>1.55E-2</v>
      </c>
      <c r="T6" s="28">
        <f t="shared" si="2"/>
        <v>1.0999999999999996E-2</v>
      </c>
      <c r="U6" s="28">
        <f t="shared" si="2"/>
        <v>1.55E-2</v>
      </c>
      <c r="V6" s="27">
        <f t="shared" si="2"/>
        <v>9.999999999999995E-3</v>
      </c>
      <c r="W6" s="28">
        <f t="shared" si="2"/>
        <v>5.4999999999999979E-3</v>
      </c>
      <c r="X6" s="28">
        <f t="shared" si="2"/>
        <v>5.4999999999999979E-3</v>
      </c>
      <c r="Y6" s="28">
        <f t="shared" si="2"/>
        <v>4.9999999999999975E-3</v>
      </c>
      <c r="Z6" s="28">
        <f t="shared" si="2"/>
        <v>1.2999999999999998E-2</v>
      </c>
      <c r="AA6" s="25"/>
      <c r="AB6" s="26"/>
      <c r="AD6" s="62"/>
      <c r="AE6" s="9">
        <f t="shared" si="0"/>
        <v>0.68040677628654589</v>
      </c>
      <c r="AF6" s="9">
        <f t="shared" si="0"/>
        <v>0.36620409622270333</v>
      </c>
      <c r="AG6" s="9">
        <f t="shared" si="0"/>
        <v>0.45586740936924591</v>
      </c>
      <c r="AH6" s="9">
        <f t="shared" si="0"/>
        <v>0.17223024773946274</v>
      </c>
      <c r="AI6" s="9">
        <f t="shared" si="0"/>
        <v>0.18843793635002029</v>
      </c>
      <c r="AJ6" s="8">
        <f t="shared" si="0"/>
        <v>0.75478796005794946</v>
      </c>
      <c r="AK6" s="9">
        <f t="shared" si="0"/>
        <v>2.9003792329876415E-2</v>
      </c>
      <c r="AL6" s="9">
        <f t="shared" si="0"/>
        <v>-0.19592888830070562</v>
      </c>
      <c r="AM6" s="9">
        <f t="shared" si="0"/>
        <v>0.6861293774940016</v>
      </c>
      <c r="AN6" s="9">
        <f t="shared" si="0"/>
        <v>0.62677095552316675</v>
      </c>
      <c r="AO6" s="62"/>
      <c r="AP6" s="71"/>
      <c r="AQ6" s="62"/>
      <c r="AR6" s="9">
        <f t="shared" si="1"/>
        <v>11.843787097166276</v>
      </c>
      <c r="AS6" s="9">
        <f t="shared" si="1"/>
        <v>52.553138214333806</v>
      </c>
      <c r="AT6" s="9">
        <f t="shared" si="1"/>
        <v>40.93600211457337</v>
      </c>
      <c r="AU6" s="9">
        <f t="shared" si="1"/>
        <v>77.685162880221441</v>
      </c>
      <c r="AV6" s="9">
        <f t="shared" si="1"/>
        <v>75.585230167009584</v>
      </c>
      <c r="AW6" s="8">
        <f t="shared" si="1"/>
        <v>2.206664568340702</v>
      </c>
      <c r="AX6" s="9">
        <f t="shared" si="1"/>
        <v>96.242153104975301</v>
      </c>
      <c r="AY6" s="9">
        <f t="shared" si="1"/>
        <v>125.38532741416802</v>
      </c>
      <c r="AZ6" s="9">
        <f t="shared" si="1"/>
        <v>11.102344083979673</v>
      </c>
      <c r="BA6" s="9">
        <f t="shared" si="1"/>
        <v>18.793057738238485</v>
      </c>
      <c r="BB6" s="4"/>
      <c r="BN6" s="14"/>
      <c r="BO6" s="5"/>
      <c r="BP6" s="14"/>
      <c r="BQ6" s="5"/>
    </row>
    <row r="7" spans="1:69" ht="14.25" customHeight="1" x14ac:dyDescent="0.2">
      <c r="A7" s="79" t="s">
        <v>15</v>
      </c>
      <c r="B7" s="85">
        <v>3.1E-2</v>
      </c>
      <c r="C7" s="86">
        <v>4.2000000000000003E-2</v>
      </c>
      <c r="D7" s="86">
        <v>5.2999999999999999E-2</v>
      </c>
      <c r="E7" s="86">
        <v>4.4999999999999998E-2</v>
      </c>
      <c r="F7" s="86">
        <v>4.9000000000000002E-2</v>
      </c>
      <c r="G7" s="86">
        <v>4.3999999999999997E-2</v>
      </c>
      <c r="H7" s="87">
        <v>3.7999999999999999E-2</v>
      </c>
      <c r="I7" s="88">
        <v>3.6999999999999998E-2</v>
      </c>
      <c r="J7" s="88">
        <v>3.5999999999999997E-2</v>
      </c>
      <c r="K7" s="88">
        <v>3.5999999999999997E-2</v>
      </c>
      <c r="L7" s="88">
        <v>4.1000000000000002E-2</v>
      </c>
      <c r="M7" s="85">
        <v>3.4000000000000002E-2</v>
      </c>
      <c r="N7" s="62"/>
      <c r="O7" s="79" t="s">
        <v>15</v>
      </c>
      <c r="P7" s="25"/>
      <c r="Q7" s="28">
        <f t="shared" si="2"/>
        <v>1.0000000000000002E-2</v>
      </c>
      <c r="R7" s="28">
        <f t="shared" si="2"/>
        <v>2.3E-2</v>
      </c>
      <c r="S7" s="28">
        <f t="shared" si="2"/>
        <v>1.3499999999999998E-2</v>
      </c>
      <c r="T7" s="28">
        <f t="shared" si="2"/>
        <v>1.7000000000000001E-2</v>
      </c>
      <c r="U7" s="28">
        <f t="shared" si="2"/>
        <v>1.2499999999999997E-2</v>
      </c>
      <c r="V7" s="27">
        <f t="shared" si="2"/>
        <v>3.9999999999999966E-3</v>
      </c>
      <c r="W7" s="28">
        <f t="shared" si="2"/>
        <v>5.4999999999999979E-3</v>
      </c>
      <c r="X7" s="28">
        <f t="shared" si="2"/>
        <v>4.4999999999999971E-3</v>
      </c>
      <c r="Y7" s="28">
        <f t="shared" si="2"/>
        <v>2.9999999999999957E-3</v>
      </c>
      <c r="Z7" s="28">
        <f t="shared" si="2"/>
        <v>9.0000000000000011E-3</v>
      </c>
      <c r="AA7" s="25"/>
      <c r="AB7" s="26"/>
      <c r="AD7" s="62"/>
      <c r="AE7" s="8">
        <f t="shared" si="0"/>
        <v>0.99184318874549104</v>
      </c>
      <c r="AF7" s="8">
        <f t="shared" si="0"/>
        <v>0.78448117007584572</v>
      </c>
      <c r="AG7" s="8">
        <f t="shared" si="0"/>
        <v>0.89214828722896022</v>
      </c>
      <c r="AH7" s="8">
        <f t="shared" si="0"/>
        <v>0.86673916543299867</v>
      </c>
      <c r="AI7" s="8">
        <f t="shared" si="0"/>
        <v>0.71408081430628878</v>
      </c>
      <c r="AJ7" s="8">
        <f t="shared" si="0"/>
        <v>0.71408081430628878</v>
      </c>
      <c r="AK7" s="8">
        <f t="shared" si="0"/>
        <v>0.87968577653842006</v>
      </c>
      <c r="AL7" s="8">
        <f t="shared" si="0"/>
        <v>0.31482053628028517</v>
      </c>
      <c r="AM7" s="8">
        <f t="shared" si="0"/>
        <v>1.1522557442723231</v>
      </c>
      <c r="AN7" s="8">
        <f t="shared" si="0"/>
        <v>0.97012414153427862</v>
      </c>
      <c r="AO7" s="62"/>
      <c r="AP7" s="71"/>
      <c r="AQ7" s="62"/>
      <c r="AR7" s="8">
        <f t="shared" si="1"/>
        <v>-28.507155367379532</v>
      </c>
      <c r="AS7" s="8">
        <f t="shared" si="1"/>
        <v>-1.6405060292134697</v>
      </c>
      <c r="AT7" s="8">
        <f t="shared" si="1"/>
        <v>-15.590286709215178</v>
      </c>
      <c r="AU7" s="8">
        <f t="shared" si="1"/>
        <v>-12.2981796509288</v>
      </c>
      <c r="AV7" s="8">
        <f t="shared" si="1"/>
        <v>7.4808445627486178</v>
      </c>
      <c r="AW7" s="8">
        <f t="shared" si="1"/>
        <v>7.4808445627486178</v>
      </c>
      <c r="AX7" s="8">
        <f t="shared" si="1"/>
        <v>-13.975594169356615</v>
      </c>
      <c r="AY7" s="8">
        <f t="shared" si="1"/>
        <v>59.210596969685284</v>
      </c>
      <c r="AZ7" s="8">
        <f t="shared" si="1"/>
        <v>-49.290845198468993</v>
      </c>
      <c r="BA7" s="8">
        <f t="shared" si="1"/>
        <v>-25.693149074779065</v>
      </c>
      <c r="BB7" s="4"/>
      <c r="BN7" s="14"/>
      <c r="BO7" s="5"/>
      <c r="BP7" s="14"/>
      <c r="BQ7" s="5"/>
    </row>
    <row r="8" spans="1:69" ht="14.25" customHeight="1" x14ac:dyDescent="0.2">
      <c r="A8" s="79" t="s">
        <v>16</v>
      </c>
      <c r="B8" s="85">
        <v>3.2000000000000001E-2</v>
      </c>
      <c r="C8" s="87">
        <v>3.7999999999999999E-2</v>
      </c>
      <c r="D8" s="87">
        <v>0.04</v>
      </c>
      <c r="E8" s="87">
        <v>3.7999999999999999E-2</v>
      </c>
      <c r="F8" s="87">
        <v>3.7999999999999999E-2</v>
      </c>
      <c r="G8" s="87">
        <v>4.1000000000000002E-2</v>
      </c>
      <c r="H8" s="89">
        <v>3.6999999999999998E-2</v>
      </c>
      <c r="I8" s="90">
        <v>3.5999999999999997E-2</v>
      </c>
      <c r="J8" s="87">
        <v>3.5999999999999997E-2</v>
      </c>
      <c r="K8" s="87">
        <v>3.6999999999999998E-2</v>
      </c>
      <c r="L8" s="87">
        <v>4.1000000000000002E-2</v>
      </c>
      <c r="M8" s="85">
        <v>3.6999999999999998E-2</v>
      </c>
      <c r="N8" s="62"/>
      <c r="O8" s="79" t="s">
        <v>16</v>
      </c>
      <c r="P8" s="25"/>
      <c r="Q8" s="27">
        <f>C8-$M$12</f>
        <v>3.7499999999999964E-3</v>
      </c>
      <c r="R8" s="27">
        <f>D8-$M$12</f>
        <v>5.7499999999999982E-3</v>
      </c>
      <c r="S8" s="27">
        <f>E8-$M$12</f>
        <v>3.7499999999999964E-3</v>
      </c>
      <c r="T8" s="27">
        <f>F8-$M$12</f>
        <v>3.7499999999999964E-3</v>
      </c>
      <c r="U8" s="27">
        <f>G8-$M$12</f>
        <v>6.7499999999999991E-3</v>
      </c>
      <c r="V8" s="27">
        <f>G8-$M$12</f>
        <v>6.7499999999999991E-3</v>
      </c>
      <c r="W8" s="27">
        <f>H8-$M$12</f>
        <v>2.7499999999999955E-3</v>
      </c>
      <c r="X8" s="27">
        <f>I8-$M$12</f>
        <v>1.7499999999999946E-3</v>
      </c>
      <c r="Y8" s="27">
        <f>J8-$M$12</f>
        <v>1.7499999999999946E-3</v>
      </c>
      <c r="Z8" s="27">
        <f>K8-$M$12</f>
        <v>2.7499999999999955E-3</v>
      </c>
      <c r="AA8" s="25"/>
      <c r="AB8" s="26"/>
      <c r="AC8" s="5"/>
      <c r="AD8" s="62"/>
      <c r="AE8" s="9">
        <f t="shared" si="0"/>
        <v>0.83289999064011211</v>
      </c>
      <c r="AF8" s="9">
        <f t="shared" si="0"/>
        <v>0.5715994760306421</v>
      </c>
      <c r="AG8" s="9">
        <f t="shared" si="0"/>
        <v>0.63746248567222341</v>
      </c>
      <c r="AH8" s="9">
        <f t="shared" si="0"/>
        <v>0.20204526785677177</v>
      </c>
      <c r="AI8" s="9">
        <f t="shared" si="0"/>
        <v>0.25575171757122234</v>
      </c>
      <c r="AJ8" s="8">
        <f t="shared" si="0"/>
        <v>0.75478796005794946</v>
      </c>
      <c r="AK8" s="9">
        <f t="shared" si="0"/>
        <v>4.4510464208173652E-2</v>
      </c>
      <c r="AL8" s="9">
        <f t="shared" si="0"/>
        <v>-0.11215741220707098</v>
      </c>
      <c r="AM8" s="9">
        <f t="shared" si="0"/>
        <v>0.64263054785087848</v>
      </c>
      <c r="AN8" s="9">
        <f t="shared" si="0"/>
        <v>0.73765764476811968</v>
      </c>
      <c r="AO8" s="62"/>
      <c r="AP8" s="62"/>
      <c r="AQ8" s="62"/>
      <c r="AR8" s="9">
        <f t="shared" si="1"/>
        <v>-7.9138413382227561</v>
      </c>
      <c r="AS8" s="9">
        <f t="shared" si="1"/>
        <v>25.94129444283449</v>
      </c>
      <c r="AT8" s="9">
        <f t="shared" si="1"/>
        <v>17.407820493510677</v>
      </c>
      <c r="AU8" s="9">
        <f t="shared" si="1"/>
        <v>73.822210080855371</v>
      </c>
      <c r="AV8" s="9">
        <f t="shared" si="1"/>
        <v>66.863788471473072</v>
      </c>
      <c r="AW8" s="8">
        <f t="shared" si="1"/>
        <v>2.206664568340702</v>
      </c>
      <c r="AX8" s="9">
        <f t="shared" si="1"/>
        <v>94.233046912679157</v>
      </c>
      <c r="AY8" s="9">
        <f t="shared" si="1"/>
        <v>114.53156119802293</v>
      </c>
      <c r="AZ8" s="9">
        <f t="shared" si="1"/>
        <v>16.73822576636362</v>
      </c>
      <c r="BA8" s="9">
        <f t="shared" si="1"/>
        <v>4.4261364701709702</v>
      </c>
      <c r="BB8" s="4"/>
      <c r="BN8" s="14"/>
      <c r="BO8" s="5"/>
      <c r="BP8" s="14"/>
      <c r="BQ8" s="5"/>
    </row>
    <row r="9" spans="1:69" ht="14.25" customHeight="1" x14ac:dyDescent="0.2">
      <c r="A9" s="79" t="s">
        <v>17</v>
      </c>
      <c r="B9" s="85">
        <v>3.2000000000000001E-2</v>
      </c>
      <c r="C9" s="86">
        <v>3.7999999999999999E-2</v>
      </c>
      <c r="D9" s="86">
        <v>3.9E-2</v>
      </c>
      <c r="E9" s="86">
        <v>3.7999999999999999E-2</v>
      </c>
      <c r="F9" s="86">
        <v>4.1000000000000002E-2</v>
      </c>
      <c r="G9" s="86">
        <v>3.7999999999999999E-2</v>
      </c>
      <c r="H9" s="87">
        <v>3.7999999999999999E-2</v>
      </c>
      <c r="I9" s="88">
        <v>3.5000000000000003E-2</v>
      </c>
      <c r="J9" s="88">
        <v>3.5000000000000003E-2</v>
      </c>
      <c r="K9" s="88">
        <v>3.6999999999999998E-2</v>
      </c>
      <c r="L9" s="88">
        <v>3.9E-2</v>
      </c>
      <c r="M9" s="85">
        <v>3.1E-2</v>
      </c>
      <c r="N9" s="62"/>
      <c r="O9" s="79" t="s">
        <v>17</v>
      </c>
      <c r="P9" s="25"/>
      <c r="Q9" s="28">
        <f t="shared" ref="Q9:Z10" si="3">C9-C$12</f>
        <v>5.9999999999999984E-3</v>
      </c>
      <c r="R9" s="28">
        <f t="shared" si="3"/>
        <v>9.0000000000000011E-3</v>
      </c>
      <c r="S9" s="28">
        <f t="shared" si="3"/>
        <v>6.4999999999999988E-3</v>
      </c>
      <c r="T9" s="28">
        <f t="shared" si="3"/>
        <v>9.0000000000000011E-3</v>
      </c>
      <c r="U9" s="28">
        <f t="shared" si="3"/>
        <v>6.4999999999999988E-3</v>
      </c>
      <c r="V9" s="27">
        <f t="shared" si="3"/>
        <v>3.9999999999999966E-3</v>
      </c>
      <c r="W9" s="28">
        <f t="shared" si="3"/>
        <v>3.5000000000000031E-3</v>
      </c>
      <c r="X9" s="28">
        <f t="shared" si="3"/>
        <v>3.5000000000000031E-3</v>
      </c>
      <c r="Y9" s="28">
        <f t="shared" si="3"/>
        <v>3.9999999999999966E-3</v>
      </c>
      <c r="Z9" s="28">
        <f t="shared" si="3"/>
        <v>6.9999999999999993E-3</v>
      </c>
      <c r="AA9" s="25"/>
      <c r="AB9" s="26"/>
      <c r="AC9" s="5"/>
      <c r="AD9" s="62"/>
      <c r="AE9" s="9">
        <f t="shared" si="0"/>
        <v>0.70228017195598336</v>
      </c>
      <c r="AF9" s="9">
        <f t="shared" si="0"/>
        <v>0.7469032297586522</v>
      </c>
      <c r="AG9" s="9">
        <f t="shared" si="0"/>
        <v>0.39594780746535091</v>
      </c>
      <c r="AH9" s="9">
        <f t="shared" si="0"/>
        <v>6.8264804215337982E-2</v>
      </c>
      <c r="AI9" s="9">
        <f t="shared" si="0"/>
        <v>0.17536436529892629</v>
      </c>
      <c r="AJ9" s="8">
        <f t="shared" si="0"/>
        <v>0.67163434018075518</v>
      </c>
      <c r="AK9" s="9">
        <f t="shared" si="0"/>
        <v>-2.6680902557845759E-2</v>
      </c>
      <c r="AL9" s="9">
        <f t="shared" si="0"/>
        <v>-0.43309432804341991</v>
      </c>
      <c r="AM9" s="9">
        <f t="shared" si="0"/>
        <v>0.42231586782910818</v>
      </c>
      <c r="AN9" s="9">
        <f t="shared" si="0"/>
        <v>0.84456560465247765</v>
      </c>
      <c r="AO9" s="62"/>
      <c r="AP9" s="62"/>
      <c r="AQ9" s="62"/>
      <c r="AR9" s="9">
        <f t="shared" si="1"/>
        <v>9.0097828033425191</v>
      </c>
      <c r="AS9" s="9">
        <f t="shared" si="1"/>
        <v>3.2282416413085122</v>
      </c>
      <c r="AT9" s="9">
        <f t="shared" si="1"/>
        <v>48.69942447688716</v>
      </c>
      <c r="AU9" s="9">
        <f t="shared" si="1"/>
        <v>91.155339976150984</v>
      </c>
      <c r="AV9" s="9">
        <f t="shared" si="1"/>
        <v>77.27909412184944</v>
      </c>
      <c r="AW9" s="8">
        <f t="shared" si="1"/>
        <v>12.980378871338885</v>
      </c>
      <c r="AX9" s="9">
        <f t="shared" si="1"/>
        <v>103.45688404099411</v>
      </c>
      <c r="AY9" s="9">
        <f t="shared" si="1"/>
        <v>156.11342673331396</v>
      </c>
      <c r="AZ9" s="9">
        <f t="shared" si="1"/>
        <v>45.283073517026615</v>
      </c>
      <c r="BA9" s="9">
        <f t="shared" si="1"/>
        <v>-9.4252847693553097</v>
      </c>
      <c r="BB9" s="4"/>
    </row>
    <row r="10" spans="1:69" x14ac:dyDescent="0.2">
      <c r="A10" s="79" t="s">
        <v>18</v>
      </c>
      <c r="B10" s="85">
        <v>3.2000000000000001E-2</v>
      </c>
      <c r="C10" s="86">
        <v>4.1000000000000002E-2</v>
      </c>
      <c r="D10" s="86">
        <v>3.5000000000000003E-2</v>
      </c>
      <c r="E10" s="86">
        <v>4.3999999999999997E-2</v>
      </c>
      <c r="F10" s="86">
        <v>4.2999999999999997E-2</v>
      </c>
      <c r="G10" s="86">
        <v>3.7999999999999999E-2</v>
      </c>
      <c r="H10" s="87">
        <v>3.9E-2</v>
      </c>
      <c r="I10" s="88">
        <v>3.7999999999999999E-2</v>
      </c>
      <c r="J10" s="88">
        <v>3.6999999999999998E-2</v>
      </c>
      <c r="K10" s="88">
        <v>4.2999999999999997E-2</v>
      </c>
      <c r="L10" s="88">
        <v>3.6999999999999998E-2</v>
      </c>
      <c r="M10" s="85">
        <v>3.4000000000000002E-2</v>
      </c>
      <c r="N10" s="62"/>
      <c r="O10" s="79" t="s">
        <v>18</v>
      </c>
      <c r="P10" s="25"/>
      <c r="Q10" s="28">
        <f t="shared" si="3"/>
        <v>9.0000000000000011E-3</v>
      </c>
      <c r="R10" s="28">
        <f t="shared" si="3"/>
        <v>5.0000000000000044E-3</v>
      </c>
      <c r="S10" s="28">
        <f t="shared" si="3"/>
        <v>1.2499999999999997E-2</v>
      </c>
      <c r="T10" s="28">
        <f t="shared" si="3"/>
        <v>1.0999999999999996E-2</v>
      </c>
      <c r="U10" s="28">
        <f t="shared" si="3"/>
        <v>6.4999999999999988E-3</v>
      </c>
      <c r="V10" s="27">
        <f t="shared" si="3"/>
        <v>4.9999999999999975E-3</v>
      </c>
      <c r="W10" s="28">
        <f t="shared" si="3"/>
        <v>6.4999999999999988E-3</v>
      </c>
      <c r="X10" s="28">
        <f t="shared" si="3"/>
        <v>5.4999999999999979E-3</v>
      </c>
      <c r="Y10" s="28">
        <f t="shared" si="3"/>
        <v>9.999999999999995E-3</v>
      </c>
      <c r="Z10" s="28">
        <f t="shared" si="3"/>
        <v>4.9999999999999975E-3</v>
      </c>
      <c r="AA10" s="25"/>
      <c r="AB10" s="26"/>
      <c r="AD10" s="68" t="s">
        <v>30</v>
      </c>
      <c r="AE10" s="69">
        <f t="shared" ref="AE10:AN10" si="4">AVERAGE(AE4:AE6,AE8:AE9)</f>
        <v>0.66021384286631579</v>
      </c>
      <c r="AF10" s="69">
        <f t="shared" si="4"/>
        <v>0.50492531414330954</v>
      </c>
      <c r="AG10" s="69">
        <f t="shared" si="4"/>
        <v>0.49616477320097674</v>
      </c>
      <c r="AH10" s="69">
        <f t="shared" si="4"/>
        <v>0.17076924229676096</v>
      </c>
      <c r="AI10" s="69">
        <f t="shared" si="4"/>
        <v>0.19036611013457824</v>
      </c>
      <c r="AJ10" s="69">
        <f t="shared" si="4"/>
        <v>0.65940634983567992</v>
      </c>
      <c r="AK10" s="69">
        <f t="shared" si="4"/>
        <v>-2.3235217024832736E-3</v>
      </c>
      <c r="AL10" s="69" t="e">
        <f t="shared" si="4"/>
        <v>#NUM!</v>
      </c>
      <c r="AM10" s="69">
        <f t="shared" si="4"/>
        <v>0.56413685790244439</v>
      </c>
      <c r="AN10" s="69">
        <f t="shared" si="4"/>
        <v>0.65573466604661379</v>
      </c>
      <c r="AO10" s="62"/>
      <c r="AP10" s="62"/>
      <c r="AQ10" s="68" t="s">
        <v>30</v>
      </c>
      <c r="AR10" s="7">
        <f t="shared" ref="AR10:BA10" si="5">AVERAGE(AR4:AR6,AR8:AR9)</f>
        <v>14.460064006461588</v>
      </c>
      <c r="AS10" s="7">
        <f t="shared" si="5"/>
        <v>34.579864509018464</v>
      </c>
      <c r="AT10" s="7">
        <f t="shared" si="5"/>
        <v>35.714915098419169</v>
      </c>
      <c r="AU10" s="7">
        <f t="shared" si="5"/>
        <v>77.874456566510034</v>
      </c>
      <c r="AV10" s="7">
        <f>AVERAGE(AV4:AV6,AV8:AV9)</f>
        <v>75.335408288995865</v>
      </c>
      <c r="AW10" s="7">
        <f t="shared" si="5"/>
        <v>14.564686020831875</v>
      </c>
      <c r="AX10" s="7">
        <f t="shared" si="5"/>
        <v>100.30104472945786</v>
      </c>
      <c r="AY10" s="7" t="e">
        <f t="shared" si="5"/>
        <v>#NUM!</v>
      </c>
      <c r="AZ10" s="7">
        <f t="shared" si="5"/>
        <v>26.908180981079209</v>
      </c>
      <c r="BA10" s="7">
        <f t="shared" si="5"/>
        <v>15.04040400175405</v>
      </c>
      <c r="BB10" s="4"/>
    </row>
    <row r="11" spans="1:69" x14ac:dyDescent="0.2">
      <c r="A11" s="79" t="s">
        <v>19</v>
      </c>
      <c r="B11" s="85">
        <v>3.1E-2</v>
      </c>
      <c r="C11" s="85">
        <v>0.03</v>
      </c>
      <c r="D11" s="85">
        <v>0.03</v>
      </c>
      <c r="E11" s="85">
        <v>0.03</v>
      </c>
      <c r="F11" s="85">
        <v>3.3000000000000002E-2</v>
      </c>
      <c r="G11" s="85">
        <v>0.03</v>
      </c>
      <c r="H11" s="85">
        <v>3.5999999999999997E-2</v>
      </c>
      <c r="I11" s="85">
        <v>3.3000000000000002E-2</v>
      </c>
      <c r="J11" s="85">
        <v>0.03</v>
      </c>
      <c r="K11" s="85">
        <v>3.2000000000000001E-2</v>
      </c>
      <c r="L11" s="85">
        <v>0.03</v>
      </c>
      <c r="M11" s="85">
        <v>3.1E-2</v>
      </c>
      <c r="N11" s="62"/>
      <c r="O11" s="79" t="s">
        <v>19</v>
      </c>
      <c r="P11" s="25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5"/>
      <c r="AB11" s="26"/>
      <c r="AD11" s="68" t="s">
        <v>32</v>
      </c>
      <c r="AE11" s="30">
        <f t="shared" ref="AE11:AN11" si="6">STDEV(AE4:AE6,AE8:AE9)</f>
        <v>0.12441572548042816</v>
      </c>
      <c r="AF11" s="30">
        <f t="shared" si="6"/>
        <v>0.15591429022805187</v>
      </c>
      <c r="AG11" s="30">
        <f t="shared" si="6"/>
        <v>9.4355528148072465E-2</v>
      </c>
      <c r="AH11" s="30">
        <f t="shared" si="6"/>
        <v>8.7473568423915848E-2</v>
      </c>
      <c r="AI11" s="30">
        <f t="shared" si="6"/>
        <v>5.938191481079335E-2</v>
      </c>
      <c r="AJ11" s="30">
        <f t="shared" si="6"/>
        <v>0.10748714584545989</v>
      </c>
      <c r="AK11" s="30">
        <f t="shared" si="6"/>
        <v>3.6154133438978532E-2</v>
      </c>
      <c r="AL11" s="30" t="e">
        <f t="shared" si="6"/>
        <v>#NUM!</v>
      </c>
      <c r="AM11" s="30">
        <f t="shared" si="6"/>
        <v>0.10620096864841724</v>
      </c>
      <c r="AN11" s="30">
        <f t="shared" si="6"/>
        <v>0.13573205764671836</v>
      </c>
      <c r="AO11" s="62"/>
      <c r="AP11" s="62"/>
      <c r="AQ11" s="68" t="s">
        <v>32</v>
      </c>
      <c r="AR11" s="71">
        <f t="shared" ref="AR11:BA11" si="7">STDEV(AR4:AR6,AR8:AR9)</f>
        <v>16.11979710692076</v>
      </c>
      <c r="AS11" s="71">
        <f t="shared" si="7"/>
        <v>20.200876656392797</v>
      </c>
      <c r="AT11" s="71">
        <f t="shared" si="7"/>
        <v>12.225078170705622</v>
      </c>
      <c r="AU11" s="71">
        <f t="shared" si="7"/>
        <v>11.333424048824885</v>
      </c>
      <c r="AV11" s="71">
        <f t="shared" si="7"/>
        <v>7.6937574802071351</v>
      </c>
      <c r="AW11" s="5">
        <f t="shared" si="7"/>
        <v>13.926462880316389</v>
      </c>
      <c r="AX11" s="5">
        <f t="shared" si="7"/>
        <v>4.6842735784597664</v>
      </c>
      <c r="AY11" s="5" t="e">
        <f t="shared" si="7"/>
        <v>#NUM!</v>
      </c>
      <c r="AZ11" s="5">
        <f t="shared" si="7"/>
        <v>13.759820638109369</v>
      </c>
      <c r="BA11" s="5">
        <f t="shared" si="7"/>
        <v>17.585986190420684</v>
      </c>
      <c r="BB11" s="4"/>
    </row>
    <row r="12" spans="1:69" x14ac:dyDescent="0.2">
      <c r="A12" s="91" t="s">
        <v>30</v>
      </c>
      <c r="B12" s="92">
        <f>AVERAGE(B4:B11)</f>
        <v>3.3250000000000002E-2</v>
      </c>
      <c r="C12" s="92">
        <f t="shared" ref="C12:L12" si="8">AVERAGE(C4,C11)</f>
        <v>3.2000000000000001E-2</v>
      </c>
      <c r="D12" s="92">
        <f t="shared" si="8"/>
        <v>0.03</v>
      </c>
      <c r="E12" s="92">
        <f t="shared" si="8"/>
        <v>3.15E-2</v>
      </c>
      <c r="F12" s="92">
        <f t="shared" si="8"/>
        <v>3.2000000000000001E-2</v>
      </c>
      <c r="G12" s="92">
        <f t="shared" si="8"/>
        <v>3.15E-2</v>
      </c>
      <c r="H12" s="93">
        <f t="shared" si="8"/>
        <v>3.4000000000000002E-2</v>
      </c>
      <c r="I12" s="92">
        <f t="shared" si="8"/>
        <v>3.15E-2</v>
      </c>
      <c r="J12" s="92">
        <f t="shared" si="8"/>
        <v>3.15E-2</v>
      </c>
      <c r="K12" s="92">
        <f t="shared" si="8"/>
        <v>3.3000000000000002E-2</v>
      </c>
      <c r="L12" s="92">
        <f t="shared" si="8"/>
        <v>3.2000000000000001E-2</v>
      </c>
      <c r="M12" s="92">
        <f>AVERAGE(M4:M11)</f>
        <v>3.4250000000000003E-2</v>
      </c>
      <c r="N12" s="65"/>
      <c r="O12" s="94">
        <f>AVERAGE(Q8:Z8,V5:V7,V9:V10)</f>
        <v>4.7666666666666638E-3</v>
      </c>
      <c r="P12" s="68" t="s">
        <v>30</v>
      </c>
      <c r="Q12" s="95">
        <f t="shared" ref="Q12:Z12" si="9">AVERAGE(Q5:Q7,Q9:Q10)</f>
        <v>1.18E-2</v>
      </c>
      <c r="R12" s="95">
        <f t="shared" si="9"/>
        <v>1.4200000000000001E-2</v>
      </c>
      <c r="S12" s="95">
        <f t="shared" si="9"/>
        <v>1.1299999999999999E-2</v>
      </c>
      <c r="T12" s="95">
        <f t="shared" si="9"/>
        <v>1.1199999999999998E-2</v>
      </c>
      <c r="U12" s="95">
        <f t="shared" si="9"/>
        <v>9.499999999999998E-3</v>
      </c>
      <c r="V12" s="95">
        <f t="shared" si="9"/>
        <v>6.399999999999996E-3</v>
      </c>
      <c r="W12" s="95">
        <f t="shared" si="9"/>
        <v>5.4999999999999997E-3</v>
      </c>
      <c r="X12" s="95">
        <f t="shared" si="9"/>
        <v>5.0999999999999986E-3</v>
      </c>
      <c r="Y12" s="95">
        <f t="shared" si="9"/>
        <v>5.799999999999997E-3</v>
      </c>
      <c r="Z12" s="95">
        <f t="shared" si="9"/>
        <v>8.9999999999999976E-3</v>
      </c>
      <c r="AA12" s="69"/>
      <c r="AB12" s="62"/>
      <c r="AD12" s="67" t="s">
        <v>20</v>
      </c>
      <c r="AE12" s="63">
        <f t="shared" ref="AE12:AN12" si="10">AE11/AE10*100</f>
        <v>18.844761712398785</v>
      </c>
      <c r="AF12" s="63">
        <f t="shared" si="10"/>
        <v>30.878683611374608</v>
      </c>
      <c r="AG12" s="63">
        <f t="shared" si="10"/>
        <v>19.016974449706201</v>
      </c>
      <c r="AH12" s="63">
        <f t="shared" si="10"/>
        <v>51.223257331027568</v>
      </c>
      <c r="AI12" s="63">
        <f t="shared" si="10"/>
        <v>31.193532698027838</v>
      </c>
      <c r="AJ12" s="63">
        <f t="shared" si="10"/>
        <v>16.300593082284546</v>
      </c>
      <c r="AK12" s="63">
        <f t="shared" si="10"/>
        <v>-1556.0058423529529</v>
      </c>
      <c r="AL12" s="63" t="e">
        <f t="shared" si="10"/>
        <v>#NUM!</v>
      </c>
      <c r="AM12" s="63">
        <f t="shared" si="10"/>
        <v>18.825390888886481</v>
      </c>
      <c r="AN12" s="63">
        <f t="shared" si="10"/>
        <v>20.699234717151533</v>
      </c>
      <c r="AO12" s="62"/>
      <c r="AP12" s="62"/>
      <c r="AQ12" s="62"/>
      <c r="AR12" s="62"/>
      <c r="AS12" s="62"/>
      <c r="AT12" s="62"/>
      <c r="AU12" s="62"/>
      <c r="AV12" s="62"/>
      <c r="BB12" s="4"/>
    </row>
    <row r="13" spans="1:69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32">
        <f>STDEV(Q8:Z8,V5:V10)</f>
        <v>2.4289379537841887E-3</v>
      </c>
      <c r="P13" s="68" t="s">
        <v>32</v>
      </c>
      <c r="Q13" s="33">
        <f t="shared" ref="Q13:Z13" si="11">STDEV(Q5:Q7,Q9:Q10)</f>
        <v>5.4037024344425191E-3</v>
      </c>
      <c r="R13" s="33">
        <f t="shared" si="11"/>
        <v>7.1554175279993195E-3</v>
      </c>
      <c r="S13" s="33">
        <f t="shared" si="11"/>
        <v>3.7013511046643504E-3</v>
      </c>
      <c r="T13" s="33">
        <f t="shared" si="11"/>
        <v>3.4928498393145958E-3</v>
      </c>
      <c r="U13" s="33">
        <f t="shared" si="11"/>
        <v>4.2426406871192823E-3</v>
      </c>
      <c r="V13" s="33">
        <f t="shared" si="11"/>
        <v>2.8809720581775876E-3</v>
      </c>
      <c r="W13" s="33">
        <f t="shared" si="11"/>
        <v>1.2247448713915872E-3</v>
      </c>
      <c r="X13" s="33">
        <f t="shared" si="11"/>
        <v>1.1401754250991364E-3</v>
      </c>
      <c r="Y13" s="33">
        <f t="shared" si="11"/>
        <v>2.7748873851023213E-3</v>
      </c>
      <c r="Z13" s="33">
        <f t="shared" si="11"/>
        <v>3.1622776601683794E-3</v>
      </c>
      <c r="AA13" s="62"/>
      <c r="AB13" s="62"/>
      <c r="AD13" s="62"/>
      <c r="AE13" s="62"/>
      <c r="AF13" s="63"/>
      <c r="AG13" s="62"/>
      <c r="AH13" s="62"/>
      <c r="AI13" s="70"/>
      <c r="AJ13" s="65"/>
      <c r="AK13" s="71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BB13" s="4"/>
    </row>
    <row r="14" spans="1:69" ht="21.75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96">
        <f>O13/O12*100</f>
        <v>50.956740289178818</v>
      </c>
      <c r="P14" s="67" t="s">
        <v>20</v>
      </c>
      <c r="Q14" s="65">
        <f t="shared" ref="Q14:Z14" si="12">Q13/Q12*100</f>
        <v>45.794088427478975</v>
      </c>
      <c r="R14" s="65">
        <f t="shared" si="12"/>
        <v>50.390264281685347</v>
      </c>
      <c r="S14" s="65">
        <f t="shared" si="12"/>
        <v>32.755319510303984</v>
      </c>
      <c r="T14" s="65">
        <f t="shared" si="12"/>
        <v>31.186159279594612</v>
      </c>
      <c r="U14" s="65">
        <f t="shared" si="12"/>
        <v>44.659375653887189</v>
      </c>
      <c r="V14" s="65">
        <f t="shared" si="12"/>
        <v>45.015188409024837</v>
      </c>
      <c r="W14" s="65">
        <f t="shared" si="12"/>
        <v>22.268088570756131</v>
      </c>
      <c r="X14" s="65">
        <f t="shared" si="12"/>
        <v>22.356380884296801</v>
      </c>
      <c r="Y14" s="65">
        <f t="shared" si="12"/>
        <v>47.842885950040049</v>
      </c>
      <c r="Z14" s="65">
        <f t="shared" si="12"/>
        <v>35.136418446315339</v>
      </c>
      <c r="AA14" s="62"/>
      <c r="AB14" s="62"/>
      <c r="AD14" s="72"/>
      <c r="AE14" s="72"/>
      <c r="AF14" s="73"/>
      <c r="AG14" s="72"/>
      <c r="AH14" s="72"/>
      <c r="AI14" s="74"/>
      <c r="AJ14" s="75"/>
      <c r="AK14" s="73"/>
      <c r="AL14" s="72"/>
      <c r="AM14" s="72"/>
      <c r="AN14" s="72"/>
      <c r="AO14" s="62"/>
      <c r="AP14" s="84"/>
      <c r="AQ14" s="62"/>
      <c r="AR14" s="62"/>
      <c r="AS14" s="62"/>
      <c r="AT14" s="62"/>
      <c r="AU14" s="62"/>
      <c r="AV14" s="62"/>
      <c r="BB14" s="4"/>
    </row>
    <row r="15" spans="1:69" ht="15" x14ac:dyDescent="0.25">
      <c r="A15" s="79" t="s">
        <v>4</v>
      </c>
      <c r="B15" s="79">
        <v>1</v>
      </c>
      <c r="C15" s="79">
        <v>2</v>
      </c>
      <c r="D15" s="79">
        <v>3</v>
      </c>
      <c r="E15" s="79">
        <v>4</v>
      </c>
      <c r="F15" s="79">
        <v>5</v>
      </c>
      <c r="G15" s="79">
        <v>6</v>
      </c>
      <c r="H15" s="79">
        <v>7</v>
      </c>
      <c r="I15" s="79">
        <v>8</v>
      </c>
      <c r="J15" s="79">
        <v>9</v>
      </c>
      <c r="K15" s="79">
        <v>10</v>
      </c>
      <c r="L15" s="79">
        <v>11</v>
      </c>
      <c r="M15" s="79">
        <v>12</v>
      </c>
      <c r="N15" s="62"/>
      <c r="O15" s="62" t="s">
        <v>4</v>
      </c>
      <c r="P15" s="80" t="s">
        <v>33</v>
      </c>
      <c r="Q15" s="81">
        <v>3.125</v>
      </c>
      <c r="R15" s="81">
        <v>6.25</v>
      </c>
      <c r="S15" s="81">
        <v>12.5</v>
      </c>
      <c r="T15" s="81">
        <v>25</v>
      </c>
      <c r="U15" s="81">
        <v>50</v>
      </c>
      <c r="V15" s="82">
        <v>0</v>
      </c>
      <c r="W15" s="83">
        <v>1250</v>
      </c>
      <c r="X15" s="83">
        <v>2500</v>
      </c>
      <c r="Y15" s="81">
        <v>5000</v>
      </c>
      <c r="Z15" s="81">
        <v>10000</v>
      </c>
      <c r="AA15" s="80"/>
      <c r="AB15" s="84"/>
      <c r="AC15" s="24"/>
      <c r="AD15" s="72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62"/>
      <c r="AQ15" s="72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4"/>
    </row>
    <row r="16" spans="1:69" x14ac:dyDescent="0.2">
      <c r="A16" s="79" t="s">
        <v>12</v>
      </c>
      <c r="B16" s="85">
        <v>3.4000000000000002E-2</v>
      </c>
      <c r="C16" s="85">
        <v>3.6999999999999998E-2</v>
      </c>
      <c r="D16" s="85">
        <v>3.7999999999999999E-2</v>
      </c>
      <c r="E16" s="85">
        <v>3.4000000000000002E-2</v>
      </c>
      <c r="F16" s="85">
        <v>3.7999999999999999E-2</v>
      </c>
      <c r="G16" s="85">
        <v>3.5999999999999997E-2</v>
      </c>
      <c r="H16" s="85">
        <v>3.4000000000000002E-2</v>
      </c>
      <c r="I16" s="85">
        <v>3.9E-2</v>
      </c>
      <c r="J16" s="117">
        <v>7.4999999999999997E-2</v>
      </c>
      <c r="K16" s="85">
        <v>3.7999999999999999E-2</v>
      </c>
      <c r="L16" s="85">
        <v>3.5000000000000003E-2</v>
      </c>
      <c r="M16" s="85">
        <v>3.6999999999999998E-2</v>
      </c>
      <c r="N16" s="62"/>
      <c r="O16" s="79" t="s">
        <v>12</v>
      </c>
      <c r="P16" s="25"/>
      <c r="Q16" s="56"/>
      <c r="R16" s="56"/>
      <c r="S16" s="56"/>
      <c r="T16" s="31"/>
      <c r="U16" s="31"/>
      <c r="V16" s="31"/>
      <c r="W16" s="31"/>
      <c r="X16" s="31"/>
      <c r="Y16" s="31"/>
      <c r="Z16" s="31"/>
      <c r="AA16" s="25"/>
      <c r="AB16" s="26"/>
      <c r="AC16" s="26"/>
      <c r="AD16" s="72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62"/>
      <c r="AQ16" s="72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4"/>
    </row>
    <row r="17" spans="1:65" x14ac:dyDescent="0.2">
      <c r="A17" s="79" t="s">
        <v>13</v>
      </c>
      <c r="B17" s="85">
        <v>4.2999999999999997E-2</v>
      </c>
      <c r="C17" s="86">
        <v>5.8999999999999997E-2</v>
      </c>
      <c r="D17" s="86">
        <v>5.3999999999999999E-2</v>
      </c>
      <c r="E17" s="86">
        <v>4.8000000000000001E-2</v>
      </c>
      <c r="F17" s="86">
        <v>4.5999999999999999E-2</v>
      </c>
      <c r="G17" s="86">
        <v>4.2000000000000003E-2</v>
      </c>
      <c r="H17" s="87">
        <v>5.2999999999999999E-2</v>
      </c>
      <c r="I17" s="88">
        <v>4.2000000000000003E-2</v>
      </c>
      <c r="J17" s="88">
        <v>4.3999999999999997E-2</v>
      </c>
      <c r="K17" s="88">
        <v>4.8000000000000001E-2</v>
      </c>
      <c r="L17" s="88">
        <v>5.1999999999999998E-2</v>
      </c>
      <c r="M17" s="85">
        <v>3.5000000000000003E-2</v>
      </c>
      <c r="N17" s="62"/>
      <c r="O17" s="79" t="s">
        <v>13</v>
      </c>
      <c r="P17" s="25"/>
      <c r="Q17" s="28">
        <f t="shared" ref="Q17:Z19" si="13">C17-C$24</f>
        <v>2.2999999999999993E-2</v>
      </c>
      <c r="R17" s="28">
        <f t="shared" si="13"/>
        <v>1.6E-2</v>
      </c>
      <c r="S17" s="28">
        <f t="shared" si="13"/>
        <v>1.3999999999999999E-2</v>
      </c>
      <c r="T17" s="28">
        <f t="shared" si="13"/>
        <v>9.4999999999999946E-3</v>
      </c>
      <c r="U17" s="28">
        <f t="shared" si="13"/>
        <v>6.0000000000000053E-3</v>
      </c>
      <c r="V17" s="27">
        <f t="shared" si="13"/>
        <v>1.5999999999999993E-2</v>
      </c>
      <c r="W17" s="28">
        <f t="shared" si="13"/>
        <v>4.9999999999999975E-3</v>
      </c>
      <c r="X17" s="28">
        <f t="shared" si="13"/>
        <v>-1.0000000000000002E-2</v>
      </c>
      <c r="Y17" s="28">
        <f t="shared" si="13"/>
        <v>1.1000000000000003E-2</v>
      </c>
      <c r="Z17" s="28">
        <f t="shared" si="13"/>
        <v>1.7999999999999995E-2</v>
      </c>
      <c r="AA17" s="25"/>
      <c r="AB17" s="26"/>
      <c r="AC17" s="26"/>
      <c r="AD17" s="72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72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4"/>
    </row>
    <row r="18" spans="1:65" x14ac:dyDescent="0.2">
      <c r="A18" s="79" t="s">
        <v>14</v>
      </c>
      <c r="B18" s="85">
        <v>3.6999999999999998E-2</v>
      </c>
      <c r="C18" s="86">
        <v>5.5E-2</v>
      </c>
      <c r="D18" s="86">
        <v>5.6000000000000001E-2</v>
      </c>
      <c r="E18" s="86">
        <v>5.5E-2</v>
      </c>
      <c r="F18" s="86">
        <v>5.1999999999999998E-2</v>
      </c>
      <c r="G18" s="86">
        <v>0.05</v>
      </c>
      <c r="H18" s="87">
        <v>5.0999999999999997E-2</v>
      </c>
      <c r="I18" s="88">
        <v>4.2000000000000003E-2</v>
      </c>
      <c r="J18" s="88">
        <v>4.7E-2</v>
      </c>
      <c r="K18" s="88">
        <v>4.5999999999999999E-2</v>
      </c>
      <c r="L18" s="88">
        <v>5.6000000000000001E-2</v>
      </c>
      <c r="M18" s="85">
        <v>7.3999999999999996E-2</v>
      </c>
      <c r="N18" s="62"/>
      <c r="O18" s="79" t="s">
        <v>14</v>
      </c>
      <c r="P18" s="25"/>
      <c r="Q18" s="28">
        <f t="shared" si="13"/>
        <v>1.8999999999999996E-2</v>
      </c>
      <c r="R18" s="28">
        <f t="shared" si="13"/>
        <v>1.8000000000000002E-2</v>
      </c>
      <c r="S18" s="28">
        <f t="shared" si="13"/>
        <v>2.0999999999999998E-2</v>
      </c>
      <c r="T18" s="28">
        <f t="shared" si="13"/>
        <v>1.5499999999999993E-2</v>
      </c>
      <c r="U18" s="28">
        <f t="shared" si="13"/>
        <v>1.4000000000000005E-2</v>
      </c>
      <c r="V18" s="27">
        <f t="shared" si="13"/>
        <v>1.3999999999999992E-2</v>
      </c>
      <c r="W18" s="28">
        <f t="shared" si="13"/>
        <v>4.9999999999999975E-3</v>
      </c>
      <c r="X18" s="28">
        <f t="shared" si="13"/>
        <v>-6.9999999999999993E-3</v>
      </c>
      <c r="Y18" s="28">
        <f t="shared" si="13"/>
        <v>9.0000000000000011E-3</v>
      </c>
      <c r="Z18" s="28">
        <f t="shared" si="13"/>
        <v>2.1999999999999999E-2</v>
      </c>
      <c r="AA18" s="25"/>
      <c r="AB18" s="26"/>
      <c r="AC18" s="26"/>
      <c r="AD18" s="72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72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4"/>
    </row>
    <row r="19" spans="1:65" x14ac:dyDescent="0.2">
      <c r="A19" s="79" t="s">
        <v>15</v>
      </c>
      <c r="B19" s="85">
        <v>4.3999999999999997E-2</v>
      </c>
      <c r="C19" s="86">
        <v>5.2999999999999999E-2</v>
      </c>
      <c r="D19" s="86">
        <v>6.3E-2</v>
      </c>
      <c r="E19" s="86">
        <v>5.3999999999999999E-2</v>
      </c>
      <c r="F19" s="86">
        <v>5.7000000000000002E-2</v>
      </c>
      <c r="G19" s="86">
        <v>4.9000000000000002E-2</v>
      </c>
      <c r="H19" s="87">
        <v>4.7E-2</v>
      </c>
      <c r="I19" s="88">
        <v>4.2999999999999997E-2</v>
      </c>
      <c r="J19" s="88">
        <v>4.2999999999999997E-2</v>
      </c>
      <c r="K19" s="88">
        <v>4.2999999999999997E-2</v>
      </c>
      <c r="L19" s="88">
        <v>5.2999999999999999E-2</v>
      </c>
      <c r="M19" s="85">
        <v>3.7999999999999999E-2</v>
      </c>
      <c r="N19" s="62"/>
      <c r="O19" s="79" t="s">
        <v>15</v>
      </c>
      <c r="P19" s="25"/>
      <c r="Q19" s="28">
        <f t="shared" si="13"/>
        <v>1.6999999999999994E-2</v>
      </c>
      <c r="R19" s="28">
        <f t="shared" si="13"/>
        <v>2.5000000000000001E-2</v>
      </c>
      <c r="S19" s="28">
        <f t="shared" si="13"/>
        <v>1.9999999999999997E-2</v>
      </c>
      <c r="T19" s="28">
        <f t="shared" si="13"/>
        <v>2.0499999999999997E-2</v>
      </c>
      <c r="U19" s="28">
        <f t="shared" si="13"/>
        <v>1.3000000000000005E-2</v>
      </c>
      <c r="V19" s="27">
        <f t="shared" si="13"/>
        <v>9.999999999999995E-3</v>
      </c>
      <c r="W19" s="28">
        <f t="shared" si="13"/>
        <v>5.9999999999999915E-3</v>
      </c>
      <c r="X19" s="28">
        <f t="shared" si="13"/>
        <v>-1.1000000000000003E-2</v>
      </c>
      <c r="Y19" s="28">
        <f t="shared" si="13"/>
        <v>5.9999999999999984E-3</v>
      </c>
      <c r="Z19" s="28">
        <f t="shared" si="13"/>
        <v>1.8999999999999996E-2</v>
      </c>
      <c r="AA19" s="25"/>
      <c r="AB19" s="26"/>
      <c r="AC19" s="26"/>
      <c r="AD19" s="72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72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4"/>
    </row>
    <row r="20" spans="1:65" x14ac:dyDescent="0.2">
      <c r="A20" s="79" t="s">
        <v>16</v>
      </c>
      <c r="B20" s="85">
        <v>3.5999999999999997E-2</v>
      </c>
      <c r="C20" s="87">
        <v>4.8000000000000001E-2</v>
      </c>
      <c r="D20" s="87">
        <v>4.9000000000000002E-2</v>
      </c>
      <c r="E20" s="87">
        <v>4.9000000000000002E-2</v>
      </c>
      <c r="F20" s="87">
        <v>4.8000000000000001E-2</v>
      </c>
      <c r="G20" s="87">
        <v>5.1999999999999998E-2</v>
      </c>
      <c r="H20" s="89">
        <v>4.7E-2</v>
      </c>
      <c r="I20" s="87">
        <v>4.2000000000000003E-2</v>
      </c>
      <c r="J20" s="87">
        <v>5.1999999999999998E-2</v>
      </c>
      <c r="K20" s="87">
        <v>4.8000000000000001E-2</v>
      </c>
      <c r="L20" s="87">
        <v>5.2999999999999999E-2</v>
      </c>
      <c r="M20" s="85">
        <v>7.5999999999999998E-2</v>
      </c>
      <c r="N20" s="62"/>
      <c r="O20" s="79" t="s">
        <v>16</v>
      </c>
      <c r="P20" s="25"/>
      <c r="Q20" s="27">
        <f>C20-$M$24</f>
        <v>1.7500000000000016E-3</v>
      </c>
      <c r="R20" s="27">
        <f>D20-$M$24</f>
        <v>2.7500000000000024E-3</v>
      </c>
      <c r="S20" s="27">
        <f>E20-$M$24</f>
        <v>2.7500000000000024E-3</v>
      </c>
      <c r="T20" s="27">
        <f>F20-$M$24</f>
        <v>1.7500000000000016E-3</v>
      </c>
      <c r="U20" s="27">
        <f>G20-$M$24</f>
        <v>5.7499999999999982E-3</v>
      </c>
      <c r="V20" s="27">
        <f>G20-$M$24</f>
        <v>5.7499999999999982E-3</v>
      </c>
      <c r="W20" s="27">
        <f>H20-$M$24</f>
        <v>7.5000000000000067E-4</v>
      </c>
      <c r="X20" s="27">
        <f>I20-$M$24</f>
        <v>-4.2499999999999968E-3</v>
      </c>
      <c r="Y20" s="27">
        <f>J20-$M$24</f>
        <v>5.7499999999999982E-3</v>
      </c>
      <c r="Z20" s="27">
        <f>K20-$M$24</f>
        <v>1.7500000000000016E-3</v>
      </c>
      <c r="AA20" s="25"/>
      <c r="AB20" s="26"/>
      <c r="AC20" s="26"/>
      <c r="AD20" s="7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72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4"/>
    </row>
    <row r="21" spans="1:65" x14ac:dyDescent="0.2">
      <c r="A21" s="79" t="s">
        <v>17</v>
      </c>
      <c r="B21" s="85">
        <v>4.2999999999999997E-2</v>
      </c>
      <c r="C21" s="86">
        <v>4.8000000000000001E-2</v>
      </c>
      <c r="D21" s="86">
        <v>4.8000000000000001E-2</v>
      </c>
      <c r="E21" s="86">
        <v>4.8000000000000001E-2</v>
      </c>
      <c r="F21" s="86">
        <v>4.5999999999999999E-2</v>
      </c>
      <c r="G21" s="86">
        <v>4.1000000000000002E-2</v>
      </c>
      <c r="H21" s="87">
        <v>4.5999999999999999E-2</v>
      </c>
      <c r="I21" s="88">
        <v>0.04</v>
      </c>
      <c r="J21" s="88">
        <v>4.3999999999999997E-2</v>
      </c>
      <c r="K21" s="88">
        <v>4.2999999999999997E-2</v>
      </c>
      <c r="L21" s="88">
        <v>4.9000000000000002E-2</v>
      </c>
      <c r="M21" s="85">
        <v>3.4000000000000002E-2</v>
      </c>
      <c r="N21" s="62"/>
      <c r="O21" s="79" t="s">
        <v>17</v>
      </c>
      <c r="P21" s="25"/>
      <c r="Q21" s="28">
        <f t="shared" ref="Q21:Z22" si="14">C21-C$24</f>
        <v>1.1999999999999997E-2</v>
      </c>
      <c r="R21" s="28">
        <f t="shared" si="14"/>
        <v>1.0000000000000002E-2</v>
      </c>
      <c r="S21" s="28">
        <f t="shared" si="14"/>
        <v>1.3999999999999999E-2</v>
      </c>
      <c r="T21" s="28">
        <f t="shared" si="14"/>
        <v>9.4999999999999946E-3</v>
      </c>
      <c r="U21" s="28">
        <f t="shared" si="14"/>
        <v>5.0000000000000044E-3</v>
      </c>
      <c r="V21" s="27">
        <f t="shared" si="14"/>
        <v>8.9999999999999941E-3</v>
      </c>
      <c r="W21" s="28">
        <f t="shared" si="14"/>
        <v>2.9999999999999957E-3</v>
      </c>
      <c r="X21" s="28">
        <f t="shared" si="14"/>
        <v>-1.0000000000000002E-2</v>
      </c>
      <c r="Y21" s="28">
        <f t="shared" si="14"/>
        <v>5.9999999999999984E-3</v>
      </c>
      <c r="Z21" s="28">
        <f t="shared" si="14"/>
        <v>1.4999999999999999E-2</v>
      </c>
      <c r="AA21" s="25"/>
      <c r="AB21" s="26"/>
      <c r="AC21" s="26"/>
      <c r="AD21" s="76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0"/>
      <c r="AP21" s="3"/>
      <c r="AQ21" s="76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62"/>
      <c r="BC21" s="62"/>
      <c r="BD21" s="62"/>
      <c r="BE21" s="62"/>
    </row>
    <row r="22" spans="1:65" x14ac:dyDescent="0.2">
      <c r="A22" s="79" t="s">
        <v>18</v>
      </c>
      <c r="B22" s="85">
        <v>3.4000000000000002E-2</v>
      </c>
      <c r="C22" s="86">
        <v>5.1999999999999998E-2</v>
      </c>
      <c r="D22" s="86">
        <v>4.5999999999999999E-2</v>
      </c>
      <c r="E22" s="86">
        <v>5.0999999999999997E-2</v>
      </c>
      <c r="F22" s="86">
        <v>4.9000000000000002E-2</v>
      </c>
      <c r="G22" s="86">
        <v>4.2000000000000003E-2</v>
      </c>
      <c r="H22" s="87">
        <v>4.7E-2</v>
      </c>
      <c r="I22" s="88">
        <v>4.3999999999999997E-2</v>
      </c>
      <c r="J22" s="88">
        <v>4.2000000000000003E-2</v>
      </c>
      <c r="K22" s="88">
        <v>0.05</v>
      </c>
      <c r="L22" s="88">
        <v>4.5999999999999999E-2</v>
      </c>
      <c r="M22" s="85">
        <v>4.2000000000000003E-2</v>
      </c>
      <c r="N22" s="62"/>
      <c r="O22" s="79" t="s">
        <v>18</v>
      </c>
      <c r="P22" s="25"/>
      <c r="Q22" s="28">
        <f t="shared" si="14"/>
        <v>1.5999999999999993E-2</v>
      </c>
      <c r="R22" s="28">
        <f t="shared" si="14"/>
        <v>8.0000000000000002E-3</v>
      </c>
      <c r="S22" s="28">
        <f t="shared" si="14"/>
        <v>1.6999999999999994E-2</v>
      </c>
      <c r="T22" s="28">
        <f t="shared" si="14"/>
        <v>1.2499999999999997E-2</v>
      </c>
      <c r="U22" s="28">
        <f t="shared" si="14"/>
        <v>6.0000000000000053E-3</v>
      </c>
      <c r="V22" s="27">
        <f t="shared" si="14"/>
        <v>9.999999999999995E-3</v>
      </c>
      <c r="W22" s="28">
        <f t="shared" si="14"/>
        <v>6.9999999999999923E-3</v>
      </c>
      <c r="X22" s="28">
        <f t="shared" si="14"/>
        <v>-1.1999999999999997E-2</v>
      </c>
      <c r="Y22" s="28">
        <f t="shared" si="14"/>
        <v>1.3000000000000005E-2</v>
      </c>
      <c r="Z22" s="28">
        <f t="shared" si="14"/>
        <v>1.1999999999999997E-2</v>
      </c>
      <c r="AA22" s="25"/>
      <c r="AB22" s="26"/>
      <c r="AC22" s="26"/>
      <c r="AD22" s="76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7"/>
      <c r="AP22" s="3"/>
      <c r="AQ22" s="76"/>
      <c r="AR22" s="98"/>
      <c r="AS22" s="98"/>
      <c r="AT22" s="98"/>
      <c r="AU22" s="98"/>
      <c r="AV22" s="98"/>
      <c r="AW22" s="61"/>
      <c r="AX22" s="61"/>
      <c r="AY22" s="61"/>
      <c r="AZ22" s="61"/>
      <c r="BA22" s="61"/>
      <c r="BB22" s="62"/>
      <c r="BC22" s="62"/>
      <c r="BD22" s="62"/>
      <c r="BE22" s="62"/>
      <c r="BH22" s="14"/>
      <c r="BI22" s="5"/>
      <c r="BJ22" s="14"/>
      <c r="BK22" s="5"/>
    </row>
    <row r="23" spans="1:65" x14ac:dyDescent="0.2">
      <c r="A23" s="79" t="s">
        <v>19</v>
      </c>
      <c r="B23" s="85">
        <v>3.5999999999999997E-2</v>
      </c>
      <c r="C23" s="85">
        <v>3.5000000000000003E-2</v>
      </c>
      <c r="D23" s="85">
        <v>3.7999999999999999E-2</v>
      </c>
      <c r="E23" s="85">
        <v>3.4000000000000002E-2</v>
      </c>
      <c r="F23" s="85">
        <v>3.5000000000000003E-2</v>
      </c>
      <c r="G23" s="85">
        <v>3.5999999999999997E-2</v>
      </c>
      <c r="H23" s="85">
        <v>0.04</v>
      </c>
      <c r="I23" s="85">
        <v>3.5000000000000003E-2</v>
      </c>
      <c r="J23" s="85">
        <v>3.3000000000000002E-2</v>
      </c>
      <c r="K23" s="85">
        <v>3.5999999999999997E-2</v>
      </c>
      <c r="L23" s="85">
        <v>3.3000000000000002E-2</v>
      </c>
      <c r="M23" s="85">
        <v>3.4000000000000002E-2</v>
      </c>
      <c r="N23" s="62"/>
      <c r="O23" s="79" t="s">
        <v>19</v>
      </c>
      <c r="P23" s="25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5"/>
      <c r="AB23" s="26"/>
      <c r="AC23" s="26"/>
      <c r="AD23" s="72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1"/>
      <c r="AP23" s="70"/>
      <c r="AQ23" s="72"/>
      <c r="AR23" s="72"/>
      <c r="AS23" s="72"/>
      <c r="AT23" s="72"/>
      <c r="AU23" s="72"/>
      <c r="AV23" s="72"/>
      <c r="AW23" s="60"/>
      <c r="AX23" s="60"/>
      <c r="AY23" s="60"/>
      <c r="AZ23" s="60"/>
      <c r="BA23" s="60"/>
      <c r="BB23" s="62"/>
      <c r="BC23" s="62"/>
      <c r="BD23" s="62"/>
      <c r="BE23" s="62"/>
      <c r="BH23" s="14"/>
      <c r="BI23" s="5"/>
      <c r="BJ23" s="14"/>
      <c r="BK23" s="5"/>
      <c r="BL23" s="5"/>
      <c r="BM23" s="5"/>
    </row>
    <row r="24" spans="1:65" x14ac:dyDescent="0.2">
      <c r="A24" s="91" t="s">
        <v>30</v>
      </c>
      <c r="B24" s="92">
        <f>AVERAGE(B16:B23)</f>
        <v>3.8374999999999999E-2</v>
      </c>
      <c r="C24" s="92">
        <f t="shared" ref="C24:L24" si="15">AVERAGE(C16,C23)</f>
        <v>3.6000000000000004E-2</v>
      </c>
      <c r="D24" s="92">
        <f t="shared" si="15"/>
        <v>3.7999999999999999E-2</v>
      </c>
      <c r="E24" s="92">
        <f t="shared" si="15"/>
        <v>3.4000000000000002E-2</v>
      </c>
      <c r="F24" s="92">
        <f t="shared" si="15"/>
        <v>3.6500000000000005E-2</v>
      </c>
      <c r="G24" s="92">
        <f t="shared" si="15"/>
        <v>3.5999999999999997E-2</v>
      </c>
      <c r="H24" s="93">
        <f t="shared" si="15"/>
        <v>3.7000000000000005E-2</v>
      </c>
      <c r="I24" s="92">
        <f t="shared" si="15"/>
        <v>3.7000000000000005E-2</v>
      </c>
      <c r="J24" s="92">
        <f t="shared" si="15"/>
        <v>5.3999999999999999E-2</v>
      </c>
      <c r="K24" s="92">
        <f t="shared" si="15"/>
        <v>3.6999999999999998E-2</v>
      </c>
      <c r="L24" s="92">
        <f t="shared" si="15"/>
        <v>3.4000000000000002E-2</v>
      </c>
      <c r="M24" s="92">
        <f>AVERAGE(M16:M23)</f>
        <v>4.6249999999999999E-2</v>
      </c>
      <c r="N24" s="62"/>
      <c r="O24" s="94">
        <f>AVERAGE(Q20:Z20,V17:V19,V21:V22)</f>
        <v>5.5666666666666651E-3</v>
      </c>
      <c r="P24" s="68" t="s">
        <v>30</v>
      </c>
      <c r="Q24" s="95">
        <f t="shared" ref="Q24:Z24" si="16">AVERAGE(Q17:Q19,Q21:Q22)</f>
        <v>1.7399999999999992E-2</v>
      </c>
      <c r="R24" s="95">
        <f t="shared" si="16"/>
        <v>1.5400000000000002E-2</v>
      </c>
      <c r="S24" s="95">
        <f t="shared" si="16"/>
        <v>1.72E-2</v>
      </c>
      <c r="T24" s="95">
        <f t="shared" si="16"/>
        <v>1.3499999999999995E-2</v>
      </c>
      <c r="U24" s="95">
        <f t="shared" si="16"/>
        <v>8.8000000000000057E-3</v>
      </c>
      <c r="V24" s="95">
        <f t="shared" si="16"/>
        <v>1.1799999999999995E-2</v>
      </c>
      <c r="W24" s="95">
        <f t="shared" si="16"/>
        <v>5.1999999999999946E-3</v>
      </c>
      <c r="X24" s="95">
        <f t="shared" si="16"/>
        <v>-0.01</v>
      </c>
      <c r="Y24" s="95">
        <f t="shared" si="16"/>
        <v>9.0000000000000011E-3</v>
      </c>
      <c r="Z24" s="95">
        <f t="shared" si="16"/>
        <v>1.7199999999999997E-2</v>
      </c>
      <c r="AA24" s="69"/>
      <c r="AB24" s="62"/>
      <c r="AD24" s="72"/>
      <c r="AE24" s="72"/>
      <c r="AF24" s="73"/>
      <c r="AG24" s="72"/>
      <c r="AH24" s="72"/>
      <c r="AI24" s="74"/>
      <c r="AJ24" s="75"/>
      <c r="AK24" s="73"/>
      <c r="AL24" s="72"/>
      <c r="AM24" s="72"/>
      <c r="AN24" s="72"/>
      <c r="AO24" s="62"/>
      <c r="AP24" s="7"/>
      <c r="AQ24" s="72"/>
      <c r="AR24" s="72"/>
      <c r="AS24" s="72"/>
      <c r="AT24" s="72"/>
      <c r="AU24" s="72"/>
      <c r="AV24" s="72"/>
      <c r="AW24" s="60"/>
      <c r="AX24" s="60"/>
      <c r="AY24" s="60"/>
      <c r="AZ24" s="60"/>
      <c r="BA24" s="60"/>
      <c r="BB24" s="62"/>
      <c r="BC24" s="62"/>
      <c r="BD24" s="62"/>
      <c r="BE24" s="62"/>
    </row>
    <row r="25" spans="1:65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32">
        <f>STDEV(Q20:Z20,V17:V22)</f>
        <v>5.2302953629153022E-3</v>
      </c>
      <c r="P25" s="68" t="s">
        <v>32</v>
      </c>
      <c r="Q25" s="33">
        <f t="shared" ref="Q25:Z25" si="17">STDEV(Q17:Q19,Q21:Q22)</f>
        <v>4.037325847637269E-3</v>
      </c>
      <c r="R25" s="33">
        <f t="shared" si="17"/>
        <v>6.7675697262754506E-3</v>
      </c>
      <c r="S25" s="33">
        <f t="shared" si="17"/>
        <v>3.2710854467592246E-3</v>
      </c>
      <c r="T25" s="33">
        <f t="shared" si="17"/>
        <v>4.636809247747853E-3</v>
      </c>
      <c r="U25" s="33">
        <f t="shared" si="17"/>
        <v>4.3243496620879313E-3</v>
      </c>
      <c r="V25" s="33">
        <f t="shared" si="17"/>
        <v>3.0331501776206192E-3</v>
      </c>
      <c r="W25" s="33">
        <f t="shared" si="17"/>
        <v>1.4832396974191308E-3</v>
      </c>
      <c r="X25" s="33">
        <f t="shared" si="17"/>
        <v>1.8708286933869706E-3</v>
      </c>
      <c r="Y25" s="33">
        <f t="shared" si="17"/>
        <v>3.0822070014844905E-3</v>
      </c>
      <c r="Z25" s="33">
        <f t="shared" si="17"/>
        <v>3.8340579025361631E-3</v>
      </c>
      <c r="AA25" s="62"/>
      <c r="AB25" s="62"/>
      <c r="AC25" s="24"/>
      <c r="AD25" s="7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71"/>
      <c r="AQ25" s="72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62"/>
      <c r="BC25" s="62"/>
      <c r="BD25" s="62"/>
      <c r="BE25" s="62"/>
    </row>
    <row r="26" spans="1:65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96">
        <f>O25/O24*100</f>
        <v>93.957401729017434</v>
      </c>
      <c r="P26" s="67" t="s">
        <v>20</v>
      </c>
      <c r="Q26" s="65">
        <f t="shared" ref="Q26:Z26" si="18">Q25/Q24*100</f>
        <v>23.20302211285788</v>
      </c>
      <c r="R26" s="65">
        <f t="shared" si="18"/>
        <v>43.945257962827597</v>
      </c>
      <c r="S26" s="65">
        <f t="shared" si="18"/>
        <v>19.01793864394898</v>
      </c>
      <c r="T26" s="65">
        <f t="shared" si="18"/>
        <v>34.346735168502626</v>
      </c>
      <c r="U26" s="65">
        <f t="shared" si="18"/>
        <v>49.140337069181008</v>
      </c>
      <c r="V26" s="65">
        <f t="shared" si="18"/>
        <v>25.70466252220865</v>
      </c>
      <c r="W26" s="65">
        <f t="shared" si="18"/>
        <v>28.523840334983312</v>
      </c>
      <c r="X26" s="65">
        <f t="shared" si="18"/>
        <v>-18.708286933869704</v>
      </c>
      <c r="Y26" s="65">
        <f t="shared" si="18"/>
        <v>34.246744460938778</v>
      </c>
      <c r="Z26" s="65">
        <f t="shared" si="18"/>
        <v>22.291034317070721</v>
      </c>
      <c r="AA26" s="62"/>
      <c r="AB26" s="62"/>
      <c r="AC26" s="26"/>
      <c r="AD26" s="7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62"/>
      <c r="AQ26" s="72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62"/>
      <c r="BC26" s="62"/>
      <c r="BD26" s="62"/>
      <c r="BE26" s="62"/>
    </row>
    <row r="27" spans="1:65" ht="15" x14ac:dyDescent="0.25">
      <c r="A27" s="79" t="s">
        <v>9</v>
      </c>
      <c r="B27" s="79">
        <v>1</v>
      </c>
      <c r="C27" s="79">
        <v>2</v>
      </c>
      <c r="D27" s="79">
        <v>3</v>
      </c>
      <c r="E27" s="79">
        <v>4</v>
      </c>
      <c r="F27" s="79">
        <v>5</v>
      </c>
      <c r="G27" s="79">
        <v>6</v>
      </c>
      <c r="H27" s="79">
        <v>7</v>
      </c>
      <c r="I27" s="79">
        <v>8</v>
      </c>
      <c r="J27" s="79">
        <v>9</v>
      </c>
      <c r="K27" s="79">
        <v>10</v>
      </c>
      <c r="L27" s="79">
        <v>11</v>
      </c>
      <c r="M27" s="79">
        <v>12</v>
      </c>
      <c r="N27" s="62"/>
      <c r="O27" s="62" t="s">
        <v>9</v>
      </c>
      <c r="P27" s="80" t="s">
        <v>33</v>
      </c>
      <c r="Q27" s="81">
        <v>3.125</v>
      </c>
      <c r="R27" s="81">
        <v>6.25</v>
      </c>
      <c r="S27" s="81">
        <v>12.5</v>
      </c>
      <c r="T27" s="81">
        <v>25</v>
      </c>
      <c r="U27" s="81">
        <v>50</v>
      </c>
      <c r="V27" s="82">
        <v>0</v>
      </c>
      <c r="W27" s="83">
        <v>1250</v>
      </c>
      <c r="X27" s="83">
        <v>2500</v>
      </c>
      <c r="Y27" s="81">
        <v>5000</v>
      </c>
      <c r="Z27" s="81">
        <v>10000</v>
      </c>
      <c r="AA27" s="80"/>
      <c r="AB27" s="84"/>
      <c r="AC27" s="26"/>
      <c r="AD27" s="7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72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62"/>
      <c r="BC27" s="3"/>
      <c r="BD27" s="62"/>
      <c r="BE27" s="62"/>
    </row>
    <row r="28" spans="1:65" x14ac:dyDescent="0.2">
      <c r="A28" s="79" t="s">
        <v>12</v>
      </c>
      <c r="B28" s="85">
        <v>3.4000000000000002E-2</v>
      </c>
      <c r="C28" s="85">
        <v>3.7999999999999999E-2</v>
      </c>
      <c r="D28" s="85">
        <v>3.6999999999999998E-2</v>
      </c>
      <c r="E28" s="85">
        <v>3.5000000000000003E-2</v>
      </c>
      <c r="F28" s="85">
        <v>3.5999999999999997E-2</v>
      </c>
      <c r="G28" s="85">
        <v>3.5000000000000003E-2</v>
      </c>
      <c r="H28" s="85">
        <v>3.6999999999999998E-2</v>
      </c>
      <c r="I28" s="85">
        <v>0.04</v>
      </c>
      <c r="J28" s="117">
        <v>6.9000000000000006E-2</v>
      </c>
      <c r="K28" s="85">
        <v>3.7999999999999999E-2</v>
      </c>
      <c r="L28" s="85">
        <v>3.5999999999999997E-2</v>
      </c>
      <c r="M28" s="85">
        <v>3.5999999999999997E-2</v>
      </c>
      <c r="N28" s="62"/>
      <c r="O28" s="79" t="s">
        <v>12</v>
      </c>
      <c r="P28" s="25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5"/>
      <c r="AB28" s="26"/>
      <c r="AC28" s="26"/>
      <c r="AD28" s="7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72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62"/>
      <c r="BC28" s="3"/>
      <c r="BD28" s="62"/>
      <c r="BE28" s="62"/>
    </row>
    <row r="29" spans="1:65" x14ac:dyDescent="0.2">
      <c r="A29" s="79" t="s">
        <v>13</v>
      </c>
      <c r="B29" s="85">
        <v>4.4999999999999998E-2</v>
      </c>
      <c r="C29" s="86">
        <v>0.08</v>
      </c>
      <c r="D29" s="86">
        <v>6.8000000000000005E-2</v>
      </c>
      <c r="E29" s="86">
        <v>5.8000000000000003E-2</v>
      </c>
      <c r="F29" s="86">
        <v>4.7E-2</v>
      </c>
      <c r="G29" s="86">
        <v>4.2999999999999997E-2</v>
      </c>
      <c r="H29" s="87">
        <v>6.0999999999999999E-2</v>
      </c>
      <c r="I29" s="88">
        <v>4.2000000000000003E-2</v>
      </c>
      <c r="J29" s="88">
        <v>4.7E-2</v>
      </c>
      <c r="K29" s="88">
        <v>5.2999999999999999E-2</v>
      </c>
      <c r="L29" s="88">
        <v>6.2E-2</v>
      </c>
      <c r="M29" s="85">
        <v>3.9E-2</v>
      </c>
      <c r="N29" s="62"/>
      <c r="O29" s="79" t="s">
        <v>13</v>
      </c>
      <c r="P29" s="25"/>
      <c r="Q29" s="28">
        <f t="shared" ref="Q29:Z31" si="19">C29-C$36</f>
        <v>4.4999999999999998E-2</v>
      </c>
      <c r="R29" s="28">
        <f t="shared" si="19"/>
        <v>3.1500000000000007E-2</v>
      </c>
      <c r="S29" s="28">
        <f t="shared" si="19"/>
        <v>2.4E-2</v>
      </c>
      <c r="T29" s="28">
        <f t="shared" si="19"/>
        <v>9.5000000000000015E-3</v>
      </c>
      <c r="U29" s="28">
        <f t="shared" si="19"/>
        <v>9.4999999999999946E-3</v>
      </c>
      <c r="V29" s="27">
        <f t="shared" si="19"/>
        <v>2.2499999999999999E-2</v>
      </c>
      <c r="W29" s="28">
        <f t="shared" si="19"/>
        <v>4.9999999999999975E-3</v>
      </c>
      <c r="X29" s="28">
        <f t="shared" si="19"/>
        <v>-3.5000000000000031E-3</v>
      </c>
      <c r="Y29" s="28">
        <f t="shared" si="19"/>
        <v>1.6499999999999994E-2</v>
      </c>
      <c r="Z29" s="28">
        <f t="shared" si="19"/>
        <v>2.6999999999999996E-2</v>
      </c>
      <c r="AA29" s="25"/>
      <c r="AB29" s="26"/>
      <c r="AC29" s="26"/>
      <c r="AD29" s="7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72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62"/>
      <c r="BC29" s="3"/>
      <c r="BD29" s="62"/>
      <c r="BE29" s="62"/>
    </row>
    <row r="30" spans="1:65" x14ac:dyDescent="0.2">
      <c r="A30" s="79" t="s">
        <v>14</v>
      </c>
      <c r="B30" s="85">
        <v>3.6999999999999998E-2</v>
      </c>
      <c r="C30" s="86">
        <v>7.0000000000000007E-2</v>
      </c>
      <c r="D30" s="86">
        <v>6.7000000000000004E-2</v>
      </c>
      <c r="E30" s="86">
        <v>0.06</v>
      </c>
      <c r="F30" s="86">
        <v>4.8000000000000001E-2</v>
      </c>
      <c r="G30" s="86">
        <v>5.0999999999999997E-2</v>
      </c>
      <c r="H30" s="87">
        <v>5.7000000000000002E-2</v>
      </c>
      <c r="I30" s="88">
        <v>0.04</v>
      </c>
      <c r="J30" s="88">
        <v>4.3999999999999997E-2</v>
      </c>
      <c r="K30" s="88">
        <v>4.7E-2</v>
      </c>
      <c r="L30" s="88">
        <v>5.8999999999999997E-2</v>
      </c>
      <c r="M30" s="85">
        <v>6.8000000000000005E-2</v>
      </c>
      <c r="N30" s="62"/>
      <c r="O30" s="79" t="s">
        <v>14</v>
      </c>
      <c r="P30" s="25"/>
      <c r="Q30" s="28">
        <f t="shared" si="19"/>
        <v>3.5000000000000003E-2</v>
      </c>
      <c r="R30" s="28">
        <f t="shared" si="19"/>
        <v>3.0500000000000006E-2</v>
      </c>
      <c r="S30" s="28">
        <f t="shared" si="19"/>
        <v>2.5999999999999995E-2</v>
      </c>
      <c r="T30" s="28">
        <f t="shared" si="19"/>
        <v>1.0500000000000002E-2</v>
      </c>
      <c r="U30" s="28">
        <f t="shared" si="19"/>
        <v>1.7499999999999995E-2</v>
      </c>
      <c r="V30" s="27">
        <f t="shared" si="19"/>
        <v>1.8500000000000003E-2</v>
      </c>
      <c r="W30" s="28">
        <f t="shared" si="19"/>
        <v>2.9999999999999957E-3</v>
      </c>
      <c r="X30" s="28">
        <f t="shared" si="19"/>
        <v>-6.5000000000000058E-3</v>
      </c>
      <c r="Y30" s="28">
        <f t="shared" si="19"/>
        <v>1.0499999999999995E-2</v>
      </c>
      <c r="Z30" s="28">
        <f t="shared" si="19"/>
        <v>2.3999999999999994E-2</v>
      </c>
      <c r="AA30" s="25"/>
      <c r="AB30" s="26"/>
      <c r="AC30" s="26"/>
      <c r="AD30" s="7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72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62"/>
      <c r="BC30" s="3"/>
      <c r="BD30" s="62"/>
      <c r="BE30" s="62"/>
    </row>
    <row r="31" spans="1:65" x14ac:dyDescent="0.2">
      <c r="A31" s="79" t="s">
        <v>15</v>
      </c>
      <c r="B31" s="85">
        <v>3.4000000000000002E-2</v>
      </c>
      <c r="C31" s="86">
        <v>6.5000000000000002E-2</v>
      </c>
      <c r="D31" s="86">
        <v>7.0999999999999994E-2</v>
      </c>
      <c r="E31" s="86">
        <v>6.0999999999999999E-2</v>
      </c>
      <c r="F31" s="86">
        <v>0.06</v>
      </c>
      <c r="G31" s="86">
        <v>0.05</v>
      </c>
      <c r="H31" s="87">
        <v>5.2999999999999999E-2</v>
      </c>
      <c r="I31" s="88">
        <v>4.4999999999999998E-2</v>
      </c>
      <c r="J31" s="88">
        <v>4.5999999999999999E-2</v>
      </c>
      <c r="K31" s="88">
        <v>5.7000000000000002E-2</v>
      </c>
      <c r="L31" s="88">
        <v>6.5000000000000002E-2</v>
      </c>
      <c r="M31" s="85">
        <v>0.04</v>
      </c>
      <c r="N31" s="62"/>
      <c r="O31" s="79" t="s">
        <v>15</v>
      </c>
      <c r="P31" s="25"/>
      <c r="Q31" s="28">
        <f t="shared" si="19"/>
        <v>0.03</v>
      </c>
      <c r="R31" s="28">
        <f t="shared" si="19"/>
        <v>3.4499999999999996E-2</v>
      </c>
      <c r="S31" s="28">
        <f t="shared" si="19"/>
        <v>2.6999999999999996E-2</v>
      </c>
      <c r="T31" s="28">
        <f t="shared" si="19"/>
        <v>2.2499999999999999E-2</v>
      </c>
      <c r="U31" s="28">
        <f t="shared" si="19"/>
        <v>1.6500000000000001E-2</v>
      </c>
      <c r="V31" s="27">
        <f t="shared" si="19"/>
        <v>1.4499999999999999E-2</v>
      </c>
      <c r="W31" s="28">
        <f t="shared" si="19"/>
        <v>7.9999999999999932E-3</v>
      </c>
      <c r="X31" s="28">
        <f t="shared" si="19"/>
        <v>-4.500000000000004E-3</v>
      </c>
      <c r="Y31" s="28">
        <f t="shared" si="19"/>
        <v>2.0499999999999997E-2</v>
      </c>
      <c r="Z31" s="28">
        <f t="shared" si="19"/>
        <v>0.03</v>
      </c>
      <c r="AA31" s="25"/>
      <c r="AB31" s="26"/>
      <c r="AC31" s="26"/>
      <c r="AD31" s="76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0"/>
      <c r="AP31" s="3"/>
      <c r="AQ31" s="76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62"/>
      <c r="BC31" s="3"/>
      <c r="BD31" s="62"/>
      <c r="BE31" s="62"/>
    </row>
    <row r="32" spans="1:65" x14ac:dyDescent="0.2">
      <c r="A32" s="79" t="s">
        <v>16</v>
      </c>
      <c r="B32" s="85">
        <v>3.5999999999999997E-2</v>
      </c>
      <c r="C32" s="87">
        <v>6.3E-2</v>
      </c>
      <c r="D32" s="87">
        <v>6.0999999999999999E-2</v>
      </c>
      <c r="E32" s="87">
        <v>6.0999999999999999E-2</v>
      </c>
      <c r="F32" s="87">
        <v>5.8000000000000003E-2</v>
      </c>
      <c r="G32" s="87">
        <v>6.7000000000000004E-2</v>
      </c>
      <c r="H32" s="89">
        <v>5.1999999999999998E-2</v>
      </c>
      <c r="I32" s="87">
        <v>4.3999999999999997E-2</v>
      </c>
      <c r="J32" s="87">
        <v>6.3E-2</v>
      </c>
      <c r="K32" s="87">
        <v>5.7000000000000002E-2</v>
      </c>
      <c r="L32" s="87">
        <v>5.8999999999999997E-2</v>
      </c>
      <c r="M32" s="85">
        <v>6.7000000000000004E-2</v>
      </c>
      <c r="N32" s="62"/>
      <c r="O32" s="79" t="s">
        <v>16</v>
      </c>
      <c r="P32" s="25"/>
      <c r="Q32" s="27">
        <f>C32-$M$36</f>
        <v>1.8374999999999996E-2</v>
      </c>
      <c r="R32" s="27">
        <f>D32-$M$36</f>
        <v>1.6374999999999994E-2</v>
      </c>
      <c r="S32" s="27">
        <f>E32-$M$36</f>
        <v>1.6374999999999994E-2</v>
      </c>
      <c r="T32" s="27">
        <f>F32-$M$36</f>
        <v>1.3374999999999998E-2</v>
      </c>
      <c r="U32" s="27">
        <f>G32-$M$36</f>
        <v>2.2374999999999999E-2</v>
      </c>
      <c r="V32" s="27">
        <f>G32-$M$36</f>
        <v>2.2374999999999999E-2</v>
      </c>
      <c r="W32" s="27">
        <f>H32-$M$36</f>
        <v>7.3749999999999927E-3</v>
      </c>
      <c r="X32" s="27">
        <f>I32-$M$36</f>
        <v>-6.2500000000000749E-4</v>
      </c>
      <c r="Y32" s="27">
        <f>J32-$M$36</f>
        <v>1.8374999999999996E-2</v>
      </c>
      <c r="Z32" s="27">
        <f>K32-$M$36</f>
        <v>1.2374999999999997E-2</v>
      </c>
      <c r="AA32" s="25"/>
      <c r="AB32" s="26"/>
      <c r="AC32" s="26"/>
      <c r="AD32" s="76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7"/>
      <c r="AP32" s="3"/>
      <c r="AQ32" s="76"/>
      <c r="AR32" s="98"/>
      <c r="AS32" s="98"/>
      <c r="AT32" s="98"/>
      <c r="AU32" s="98"/>
      <c r="AV32" s="98"/>
      <c r="AW32" s="61"/>
      <c r="AX32" s="61"/>
      <c r="AY32" s="61"/>
      <c r="AZ32" s="61"/>
      <c r="BA32" s="61"/>
      <c r="BB32" s="62"/>
      <c r="BC32" s="3"/>
      <c r="BD32" s="62"/>
      <c r="BE32" s="62"/>
    </row>
    <row r="33" spans="1:57" x14ac:dyDescent="0.2">
      <c r="A33" s="79" t="s">
        <v>17</v>
      </c>
      <c r="B33" s="85">
        <v>3.4000000000000002E-2</v>
      </c>
      <c r="C33" s="86">
        <v>6.2E-2</v>
      </c>
      <c r="D33" s="86">
        <v>5.5E-2</v>
      </c>
      <c r="E33" s="86">
        <v>5.3999999999999999E-2</v>
      </c>
      <c r="F33" s="86">
        <v>4.7E-2</v>
      </c>
      <c r="G33" s="86">
        <v>4.2999999999999997E-2</v>
      </c>
      <c r="H33" s="87">
        <v>4.7E-2</v>
      </c>
      <c r="I33" s="88">
        <v>3.7999999999999999E-2</v>
      </c>
      <c r="J33" s="88">
        <v>4.1000000000000002E-2</v>
      </c>
      <c r="K33" s="88">
        <v>4.5999999999999999E-2</v>
      </c>
      <c r="L33" s="88">
        <v>5.0999999999999997E-2</v>
      </c>
      <c r="M33" s="85">
        <v>3.5000000000000003E-2</v>
      </c>
      <c r="N33" s="62"/>
      <c r="O33" s="79" t="s">
        <v>17</v>
      </c>
      <c r="P33" s="25"/>
      <c r="Q33" s="28">
        <f t="shared" ref="Q33:Z34" si="20">C33-C$36</f>
        <v>2.6999999999999996E-2</v>
      </c>
      <c r="R33" s="28">
        <f t="shared" si="20"/>
        <v>1.8500000000000003E-2</v>
      </c>
      <c r="S33" s="28">
        <f t="shared" si="20"/>
        <v>1.9999999999999997E-2</v>
      </c>
      <c r="T33" s="28">
        <f t="shared" si="20"/>
        <v>9.5000000000000015E-3</v>
      </c>
      <c r="U33" s="28">
        <f t="shared" si="20"/>
        <v>9.4999999999999946E-3</v>
      </c>
      <c r="V33" s="27">
        <f t="shared" si="20"/>
        <v>8.5000000000000006E-3</v>
      </c>
      <c r="W33" s="28">
        <f t="shared" si="20"/>
        <v>9.9999999999999395E-4</v>
      </c>
      <c r="X33" s="28">
        <f t="shared" si="20"/>
        <v>-9.5000000000000015E-3</v>
      </c>
      <c r="Y33" s="28">
        <f t="shared" si="20"/>
        <v>9.4999999999999946E-3</v>
      </c>
      <c r="Z33" s="28">
        <f t="shared" si="20"/>
        <v>1.5999999999999993E-2</v>
      </c>
      <c r="AA33" s="25"/>
      <c r="AB33" s="26"/>
      <c r="AC33" s="26"/>
      <c r="AD33" s="72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1"/>
      <c r="AP33" s="14"/>
      <c r="BB33" s="62"/>
      <c r="BC33" s="70"/>
      <c r="BD33" s="62"/>
      <c r="BE33" s="62"/>
    </row>
    <row r="34" spans="1:57" x14ac:dyDescent="0.2">
      <c r="A34" s="79" t="s">
        <v>18</v>
      </c>
      <c r="B34" s="85">
        <v>3.5999999999999997E-2</v>
      </c>
      <c r="C34" s="86">
        <v>6.4000000000000001E-2</v>
      </c>
      <c r="D34" s="86">
        <v>0.06</v>
      </c>
      <c r="E34" s="86">
        <v>5.8000000000000003E-2</v>
      </c>
      <c r="F34" s="86">
        <v>0.05</v>
      </c>
      <c r="G34" s="86">
        <v>4.2000000000000003E-2</v>
      </c>
      <c r="H34" s="87">
        <v>0.05</v>
      </c>
      <c r="I34" s="88">
        <v>4.1000000000000002E-2</v>
      </c>
      <c r="J34" s="88">
        <v>0.04</v>
      </c>
      <c r="K34" s="88">
        <v>4.9000000000000002E-2</v>
      </c>
      <c r="L34" s="88">
        <v>5.0999999999999997E-2</v>
      </c>
      <c r="M34" s="85">
        <v>3.5000000000000003E-2</v>
      </c>
      <c r="N34" s="62"/>
      <c r="O34" s="79" t="s">
        <v>18</v>
      </c>
      <c r="P34" s="25"/>
      <c r="Q34" s="28">
        <f t="shared" si="20"/>
        <v>2.8999999999999998E-2</v>
      </c>
      <c r="R34" s="28">
        <f t="shared" si="20"/>
        <v>2.35E-2</v>
      </c>
      <c r="S34" s="28">
        <f t="shared" si="20"/>
        <v>2.4E-2</v>
      </c>
      <c r="T34" s="28">
        <f t="shared" si="20"/>
        <v>1.2500000000000004E-2</v>
      </c>
      <c r="U34" s="28">
        <f t="shared" si="20"/>
        <v>8.5000000000000006E-3</v>
      </c>
      <c r="V34" s="27">
        <f t="shared" si="20"/>
        <v>1.1500000000000003E-2</v>
      </c>
      <c r="W34" s="28">
        <f t="shared" si="20"/>
        <v>3.9999999999999966E-3</v>
      </c>
      <c r="X34" s="28">
        <f t="shared" si="20"/>
        <v>-1.0500000000000002E-2</v>
      </c>
      <c r="Y34" s="28">
        <f t="shared" si="20"/>
        <v>1.2499999999999997E-2</v>
      </c>
      <c r="Z34" s="28">
        <f t="shared" si="20"/>
        <v>1.5999999999999993E-2</v>
      </c>
      <c r="AA34" s="25"/>
      <c r="AB34" s="26"/>
      <c r="AD34" s="72"/>
      <c r="AE34" s="72"/>
      <c r="AF34" s="73"/>
      <c r="AG34" s="72"/>
      <c r="AH34" s="72"/>
      <c r="AI34" s="74"/>
      <c r="AJ34" s="75"/>
      <c r="AK34" s="73"/>
      <c r="AL34" s="72"/>
      <c r="AM34" s="72"/>
      <c r="AN34" s="72"/>
      <c r="AO34" s="62"/>
      <c r="AP34" s="7"/>
      <c r="BB34" s="62"/>
      <c r="BC34" s="7"/>
      <c r="BD34" s="62"/>
      <c r="BE34" s="62"/>
    </row>
    <row r="35" spans="1:57" x14ac:dyDescent="0.2">
      <c r="A35" s="79" t="s">
        <v>19</v>
      </c>
      <c r="B35" s="85">
        <v>3.2000000000000001E-2</v>
      </c>
      <c r="C35" s="85">
        <v>3.2000000000000001E-2</v>
      </c>
      <c r="D35" s="85">
        <v>3.5999999999999997E-2</v>
      </c>
      <c r="E35" s="85">
        <v>3.3000000000000002E-2</v>
      </c>
      <c r="F35" s="85">
        <v>3.9E-2</v>
      </c>
      <c r="G35" s="85">
        <v>3.2000000000000001E-2</v>
      </c>
      <c r="H35" s="85">
        <v>0.04</v>
      </c>
      <c r="I35" s="85">
        <v>3.4000000000000002E-2</v>
      </c>
      <c r="J35" s="85">
        <v>3.2000000000000001E-2</v>
      </c>
      <c r="K35" s="85">
        <v>3.5000000000000003E-2</v>
      </c>
      <c r="L35" s="85">
        <v>3.4000000000000002E-2</v>
      </c>
      <c r="M35" s="85">
        <v>3.6999999999999998E-2</v>
      </c>
      <c r="N35" s="62"/>
      <c r="O35" s="79" t="s">
        <v>19</v>
      </c>
      <c r="P35" s="25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5"/>
      <c r="AB35" s="26"/>
      <c r="AC35" s="24"/>
      <c r="AD35" s="72"/>
      <c r="AE35" s="100" t="s">
        <v>7</v>
      </c>
      <c r="AF35" s="101"/>
      <c r="AG35" s="106" t="s">
        <v>33</v>
      </c>
      <c r="AH35" s="101"/>
      <c r="AI35" s="101"/>
      <c r="AJ35" s="101"/>
      <c r="AK35" s="101"/>
      <c r="AL35" s="102"/>
      <c r="AM35" s="102"/>
      <c r="AN35" s="102"/>
      <c r="AO35" s="102"/>
      <c r="AP35" s="5"/>
      <c r="BB35" s="62"/>
      <c r="BC35" s="71"/>
      <c r="BD35" s="62"/>
      <c r="BE35" s="62"/>
    </row>
    <row r="36" spans="1:57" ht="15" x14ac:dyDescent="0.25">
      <c r="A36" s="91" t="s">
        <v>30</v>
      </c>
      <c r="B36" s="92">
        <f>AVERAGE(B28:B35)</f>
        <v>3.6000000000000004E-2</v>
      </c>
      <c r="C36" s="92">
        <f t="shared" ref="C36:L36" si="21">AVERAGE(C28,C35)</f>
        <v>3.5000000000000003E-2</v>
      </c>
      <c r="D36" s="92">
        <f t="shared" si="21"/>
        <v>3.6499999999999998E-2</v>
      </c>
      <c r="E36" s="92">
        <f t="shared" si="21"/>
        <v>3.4000000000000002E-2</v>
      </c>
      <c r="F36" s="92">
        <f t="shared" si="21"/>
        <v>3.7499999999999999E-2</v>
      </c>
      <c r="G36" s="92">
        <f t="shared" si="21"/>
        <v>3.3500000000000002E-2</v>
      </c>
      <c r="H36" s="93">
        <f t="shared" si="21"/>
        <v>3.85E-2</v>
      </c>
      <c r="I36" s="92">
        <f t="shared" si="21"/>
        <v>3.7000000000000005E-2</v>
      </c>
      <c r="J36" s="92">
        <f t="shared" si="21"/>
        <v>5.0500000000000003E-2</v>
      </c>
      <c r="K36" s="92">
        <f t="shared" si="21"/>
        <v>3.6500000000000005E-2</v>
      </c>
      <c r="L36" s="92">
        <f t="shared" si="21"/>
        <v>3.5000000000000003E-2</v>
      </c>
      <c r="M36" s="92">
        <f>AVERAGE(M28:M35)</f>
        <v>4.4625000000000005E-2</v>
      </c>
      <c r="N36" s="62"/>
      <c r="O36" s="94">
        <f>AVERAGE(Q32:Z32,V29:V31,V33:V34)</f>
        <v>1.4816666666666667E-2</v>
      </c>
      <c r="P36" s="68" t="s">
        <v>30</v>
      </c>
      <c r="Q36" s="95">
        <f t="shared" ref="Q36:Z36" si="22">AVERAGE(Q29:Q31,Q33:Q34)</f>
        <v>3.32E-2</v>
      </c>
      <c r="R36" s="95">
        <f t="shared" si="22"/>
        <v>2.7700000000000002E-2</v>
      </c>
      <c r="S36" s="95">
        <f t="shared" si="22"/>
        <v>2.4199999999999992E-2</v>
      </c>
      <c r="T36" s="95">
        <f t="shared" si="22"/>
        <v>1.29E-2</v>
      </c>
      <c r="U36" s="95">
        <f t="shared" si="22"/>
        <v>1.2299999999999997E-2</v>
      </c>
      <c r="V36" s="95">
        <f t="shared" si="22"/>
        <v>1.5100000000000002E-2</v>
      </c>
      <c r="W36" s="95">
        <f t="shared" si="22"/>
        <v>4.1999999999999954E-3</v>
      </c>
      <c r="X36" s="95">
        <f t="shared" si="22"/>
        <v>-6.9000000000000034E-3</v>
      </c>
      <c r="Y36" s="95">
        <f t="shared" si="22"/>
        <v>1.3899999999999996E-2</v>
      </c>
      <c r="Z36" s="95">
        <f t="shared" si="22"/>
        <v>2.2599999999999992E-2</v>
      </c>
      <c r="AA36" s="69"/>
      <c r="AB36" s="62"/>
      <c r="AC36" s="26"/>
      <c r="AD36" s="72"/>
      <c r="AE36" s="102"/>
      <c r="AF36" s="100" t="s">
        <v>5</v>
      </c>
      <c r="AG36" s="107">
        <v>3.125</v>
      </c>
      <c r="AH36" s="107">
        <v>6.25</v>
      </c>
      <c r="AI36" s="107">
        <v>12.5</v>
      </c>
      <c r="AJ36" s="107">
        <v>25</v>
      </c>
      <c r="AK36" s="107">
        <v>50</v>
      </c>
      <c r="AL36" s="108">
        <v>1250</v>
      </c>
      <c r="AM36" s="108">
        <v>2500</v>
      </c>
      <c r="AN36" s="107">
        <v>5000</v>
      </c>
      <c r="AO36" s="107">
        <v>10000</v>
      </c>
      <c r="BB36" s="62"/>
      <c r="BC36" s="62"/>
      <c r="BD36" s="62"/>
      <c r="BE36" s="62"/>
    </row>
    <row r="37" spans="1:57" x14ac:dyDescent="0.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32">
        <f>STDEV(Q32:Z32,V29:V34)</f>
        <v>6.447014611107478E-3</v>
      </c>
      <c r="P37" s="68" t="s">
        <v>32</v>
      </c>
      <c r="Q37" s="33">
        <f t="shared" ref="Q37:Z37" si="23">STDEV(Q29:Q31,Q33:Q34)</f>
        <v>7.224956747275353E-3</v>
      </c>
      <c r="R37" s="33">
        <f t="shared" si="23"/>
        <v>6.534523701081825E-3</v>
      </c>
      <c r="S37" s="33">
        <f t="shared" si="23"/>
        <v>2.6832815729997471E-3</v>
      </c>
      <c r="T37" s="33">
        <f t="shared" si="23"/>
        <v>5.5045435778091588E-3</v>
      </c>
      <c r="U37" s="33">
        <f t="shared" si="23"/>
        <v>4.324349662087933E-3</v>
      </c>
      <c r="V37" s="33">
        <f t="shared" si="23"/>
        <v>5.5497747702046374E-3</v>
      </c>
      <c r="W37" s="33">
        <f t="shared" si="23"/>
        <v>2.5884358211089565E-3</v>
      </c>
      <c r="X37" s="33">
        <f t="shared" si="23"/>
        <v>3.0495901363953807E-3</v>
      </c>
      <c r="Y37" s="33">
        <f t="shared" si="23"/>
        <v>4.5607017003965536E-3</v>
      </c>
      <c r="Z37" s="33">
        <f t="shared" si="23"/>
        <v>6.3874877690685344E-3</v>
      </c>
      <c r="AA37" s="62"/>
      <c r="AB37" s="62"/>
      <c r="AC37" s="26"/>
      <c r="AD37" s="72"/>
      <c r="AE37" s="102"/>
      <c r="AF37" s="100" t="s">
        <v>6</v>
      </c>
      <c r="AG37" s="103">
        <f t="shared" ref="AG37:AO37" si="24">LOG10(AG36)</f>
        <v>0.49485002168009401</v>
      </c>
      <c r="AH37" s="103">
        <f t="shared" si="24"/>
        <v>0.79588001734407521</v>
      </c>
      <c r="AI37" s="103">
        <f t="shared" si="24"/>
        <v>1.0969100130080565</v>
      </c>
      <c r="AJ37" s="103">
        <f t="shared" si="24"/>
        <v>1.3979400086720377</v>
      </c>
      <c r="AK37" s="103">
        <f t="shared" si="24"/>
        <v>1.6989700043360187</v>
      </c>
      <c r="AL37" s="103">
        <f t="shared" si="24"/>
        <v>3.0969100130080562</v>
      </c>
      <c r="AM37" s="103">
        <f t="shared" si="24"/>
        <v>3.3979400086720375</v>
      </c>
      <c r="AN37" s="103">
        <f t="shared" si="24"/>
        <v>3.6989700043360187</v>
      </c>
      <c r="AO37" s="103">
        <f t="shared" si="24"/>
        <v>4</v>
      </c>
      <c r="AP37" s="3"/>
      <c r="BB37" s="62"/>
      <c r="BC37" s="3"/>
      <c r="BD37" s="62"/>
      <c r="BE37" s="62"/>
    </row>
    <row r="38" spans="1:57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96">
        <f>O37/O36*100</f>
        <v>43.511909636270943</v>
      </c>
      <c r="P38" s="67" t="s">
        <v>20</v>
      </c>
      <c r="Q38" s="65">
        <f t="shared" ref="Q38:Z38" si="25">Q37/Q36*100</f>
        <v>21.761917913479977</v>
      </c>
      <c r="R38" s="65">
        <f t="shared" si="25"/>
        <v>23.590338271053518</v>
      </c>
      <c r="S38" s="65">
        <f t="shared" si="25"/>
        <v>11.087940384296481</v>
      </c>
      <c r="T38" s="65">
        <f t="shared" si="25"/>
        <v>42.670880448133012</v>
      </c>
      <c r="U38" s="65">
        <f t="shared" si="25"/>
        <v>35.157314325918165</v>
      </c>
      <c r="V38" s="65">
        <f t="shared" si="25"/>
        <v>36.753475299368453</v>
      </c>
      <c r="W38" s="65">
        <f t="shared" si="25"/>
        <v>61.629424312118076</v>
      </c>
      <c r="X38" s="65">
        <f t="shared" si="25"/>
        <v>-44.19695849848376</v>
      </c>
      <c r="Y38" s="65">
        <f t="shared" si="25"/>
        <v>32.810803599975216</v>
      </c>
      <c r="Z38" s="65">
        <f t="shared" si="25"/>
        <v>28.263220217117418</v>
      </c>
      <c r="AA38" s="62"/>
      <c r="AB38" s="62"/>
      <c r="AC38" s="26"/>
      <c r="AD38" s="72"/>
      <c r="AE38" s="104" t="s">
        <v>10</v>
      </c>
      <c r="AF38" s="102" t="s">
        <v>30</v>
      </c>
      <c r="AG38" s="105">
        <f t="shared" ref="AG38:AK39" si="26">AR10</f>
        <v>14.460064006461588</v>
      </c>
      <c r="AH38" s="105">
        <f t="shared" si="26"/>
        <v>34.579864509018464</v>
      </c>
      <c r="AI38" s="105">
        <f t="shared" si="26"/>
        <v>35.714915098419169</v>
      </c>
      <c r="AJ38" s="105">
        <f t="shared" si="26"/>
        <v>77.874456566510034</v>
      </c>
      <c r="AK38" s="105">
        <f t="shared" si="26"/>
        <v>75.335408288995865</v>
      </c>
      <c r="AL38" s="105">
        <f t="shared" ref="AL38:AO39" si="27">AX10</f>
        <v>100.30104472945786</v>
      </c>
      <c r="AM38" s="105" t="e">
        <f t="shared" si="27"/>
        <v>#NUM!</v>
      </c>
      <c r="AN38" s="105">
        <f t="shared" si="27"/>
        <v>26.908180981079209</v>
      </c>
      <c r="AO38" s="105">
        <f t="shared" si="27"/>
        <v>15.04040400175405</v>
      </c>
      <c r="AP38" s="3"/>
      <c r="BB38" s="62"/>
      <c r="BC38" s="3"/>
      <c r="BD38" s="62"/>
      <c r="BE38" s="62"/>
    </row>
    <row r="39" spans="1:57" ht="15" x14ac:dyDescent="0.25">
      <c r="A39" s="79" t="s">
        <v>10</v>
      </c>
      <c r="B39" s="79">
        <v>1</v>
      </c>
      <c r="C39" s="79">
        <v>2</v>
      </c>
      <c r="D39" s="79">
        <v>3</v>
      </c>
      <c r="E39" s="79">
        <v>4</v>
      </c>
      <c r="F39" s="79">
        <v>5</v>
      </c>
      <c r="G39" s="79">
        <v>6</v>
      </c>
      <c r="H39" s="79">
        <v>7</v>
      </c>
      <c r="I39" s="79">
        <v>8</v>
      </c>
      <c r="J39" s="79">
        <v>9</v>
      </c>
      <c r="K39" s="79">
        <v>10</v>
      </c>
      <c r="L39" s="79">
        <v>11</v>
      </c>
      <c r="M39" s="79">
        <v>12</v>
      </c>
      <c r="N39" s="62"/>
      <c r="O39" s="79" t="s">
        <v>10</v>
      </c>
      <c r="P39" s="80" t="s">
        <v>33</v>
      </c>
      <c r="Q39" s="81">
        <v>3.125</v>
      </c>
      <c r="R39" s="81">
        <v>6.25</v>
      </c>
      <c r="S39" s="81">
        <v>12.5</v>
      </c>
      <c r="T39" s="81">
        <v>25</v>
      </c>
      <c r="U39" s="81">
        <v>50</v>
      </c>
      <c r="V39" s="82">
        <v>0</v>
      </c>
      <c r="W39" s="83">
        <v>1250</v>
      </c>
      <c r="X39" s="83">
        <v>2500</v>
      </c>
      <c r="Y39" s="81">
        <v>5000</v>
      </c>
      <c r="Z39" s="81">
        <v>10000</v>
      </c>
      <c r="AA39" s="80"/>
      <c r="AB39" s="84"/>
      <c r="AC39" s="26"/>
      <c r="AD39" s="72"/>
      <c r="AE39" s="102"/>
      <c r="AF39" s="102" t="s">
        <v>32</v>
      </c>
      <c r="AG39" s="109">
        <f t="shared" si="26"/>
        <v>16.11979710692076</v>
      </c>
      <c r="AH39" s="109">
        <f t="shared" si="26"/>
        <v>20.200876656392797</v>
      </c>
      <c r="AI39" s="109">
        <f t="shared" si="26"/>
        <v>12.225078170705622</v>
      </c>
      <c r="AJ39" s="109">
        <f t="shared" si="26"/>
        <v>11.333424048824885</v>
      </c>
      <c r="AK39" s="109">
        <f t="shared" si="26"/>
        <v>7.6937574802071351</v>
      </c>
      <c r="AL39" s="109">
        <f t="shared" si="27"/>
        <v>4.6842735784597664</v>
      </c>
      <c r="AM39" s="109" t="e">
        <f t="shared" si="27"/>
        <v>#NUM!</v>
      </c>
      <c r="AN39" s="109">
        <f t="shared" si="27"/>
        <v>13.759820638109369</v>
      </c>
      <c r="AO39" s="109">
        <f t="shared" si="27"/>
        <v>17.585986190420684</v>
      </c>
      <c r="AP39" s="3"/>
      <c r="BB39" s="62"/>
      <c r="BC39" s="3"/>
      <c r="BD39" s="62"/>
      <c r="BE39" s="62"/>
    </row>
    <row r="40" spans="1:57" x14ac:dyDescent="0.2">
      <c r="A40" s="79" t="s">
        <v>12</v>
      </c>
      <c r="B40" s="85">
        <v>3.4000000000000002E-2</v>
      </c>
      <c r="C40" s="85">
        <v>3.7999999999999999E-2</v>
      </c>
      <c r="D40" s="85">
        <v>0.04</v>
      </c>
      <c r="E40" s="85">
        <v>3.5999999999999997E-2</v>
      </c>
      <c r="F40" s="85">
        <v>3.5999999999999997E-2</v>
      </c>
      <c r="G40" s="85">
        <v>3.5000000000000003E-2</v>
      </c>
      <c r="H40" s="85">
        <v>3.5999999999999997E-2</v>
      </c>
      <c r="I40" s="85">
        <v>3.9E-2</v>
      </c>
      <c r="J40" s="117">
        <v>5.8999999999999997E-2</v>
      </c>
      <c r="K40" s="85">
        <v>3.7999999999999999E-2</v>
      </c>
      <c r="L40" s="85">
        <v>3.5999999999999997E-2</v>
      </c>
      <c r="M40" s="85">
        <v>3.5999999999999997E-2</v>
      </c>
      <c r="N40" s="62"/>
      <c r="O40" s="79" t="s">
        <v>12</v>
      </c>
      <c r="P40" s="25"/>
      <c r="Q40" s="56"/>
      <c r="R40" s="56"/>
      <c r="S40" s="56"/>
      <c r="T40" s="31"/>
      <c r="U40" s="31"/>
      <c r="V40" s="31"/>
      <c r="W40" s="31"/>
      <c r="X40" s="31"/>
      <c r="Y40" s="31"/>
      <c r="Z40" s="31"/>
      <c r="AA40" s="25"/>
      <c r="AB40" s="26"/>
      <c r="AC40" s="26"/>
      <c r="AD40" s="72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76"/>
      <c r="AR40" s="72"/>
      <c r="AS40" s="74"/>
      <c r="AT40" s="74"/>
      <c r="AU40" s="74"/>
      <c r="AV40" s="74"/>
      <c r="AW40" s="74"/>
      <c r="AX40" s="74"/>
      <c r="AY40" s="74"/>
      <c r="AZ40" s="74"/>
      <c r="BA40" s="74"/>
      <c r="BC40" s="3"/>
    </row>
    <row r="41" spans="1:57" x14ac:dyDescent="0.2">
      <c r="A41" s="79" t="s">
        <v>13</v>
      </c>
      <c r="B41" s="85">
        <v>0.05</v>
      </c>
      <c r="C41" s="86">
        <v>0.128</v>
      </c>
      <c r="D41" s="86">
        <v>0.10299999999999999</v>
      </c>
      <c r="E41" s="86">
        <v>7.8E-2</v>
      </c>
      <c r="F41" s="86">
        <v>6.2E-2</v>
      </c>
      <c r="G41" s="86">
        <v>4.7E-2</v>
      </c>
      <c r="H41" s="87">
        <v>9.7000000000000003E-2</v>
      </c>
      <c r="I41" s="88">
        <v>4.2999999999999997E-2</v>
      </c>
      <c r="J41" s="88">
        <v>0.05</v>
      </c>
      <c r="K41" s="88">
        <v>7.5999999999999998E-2</v>
      </c>
      <c r="L41" s="88">
        <v>9.4E-2</v>
      </c>
      <c r="M41" s="85">
        <v>3.9E-2</v>
      </c>
      <c r="N41" s="62"/>
      <c r="O41" s="79" t="s">
        <v>13</v>
      </c>
      <c r="P41" s="25"/>
      <c r="Q41" s="28">
        <f t="shared" ref="Q41:Z43" si="28">C41-C$48</f>
        <v>9.1999999999999998E-2</v>
      </c>
      <c r="R41" s="28">
        <f t="shared" si="28"/>
        <v>6.3E-2</v>
      </c>
      <c r="S41" s="28">
        <f t="shared" si="28"/>
        <v>4.2999999999999997E-2</v>
      </c>
      <c r="T41" s="28">
        <f t="shared" si="28"/>
        <v>1.9500000000000003E-2</v>
      </c>
      <c r="U41" s="28">
        <f t="shared" si="28"/>
        <v>1.2999999999999998E-2</v>
      </c>
      <c r="V41" s="27">
        <f t="shared" si="28"/>
        <v>5.7500000000000009E-2</v>
      </c>
      <c r="W41" s="28">
        <f t="shared" si="28"/>
        <v>5.9999999999999915E-3</v>
      </c>
      <c r="X41" s="28">
        <f t="shared" si="28"/>
        <v>3.5000000000000031E-3</v>
      </c>
      <c r="Y41" s="28">
        <f t="shared" si="28"/>
        <v>3.85E-2</v>
      </c>
      <c r="Z41" s="28">
        <f t="shared" si="28"/>
        <v>5.8999999999999997E-2</v>
      </c>
      <c r="AA41" s="25"/>
      <c r="AB41" s="26"/>
      <c r="AC41" s="10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3"/>
      <c r="BC41" s="3"/>
    </row>
    <row r="42" spans="1:57" ht="15" x14ac:dyDescent="0.25">
      <c r="A42" s="79" t="s">
        <v>14</v>
      </c>
      <c r="B42" s="85">
        <v>3.6999999999999998E-2</v>
      </c>
      <c r="C42" s="86">
        <v>0.115</v>
      </c>
      <c r="D42" s="86">
        <v>9.7000000000000003E-2</v>
      </c>
      <c r="E42" s="86">
        <v>9.5000000000000001E-2</v>
      </c>
      <c r="F42" s="86">
        <v>5.8000000000000003E-2</v>
      </c>
      <c r="G42" s="86">
        <v>5.5E-2</v>
      </c>
      <c r="H42" s="87">
        <v>8.4000000000000005E-2</v>
      </c>
      <c r="I42" s="88">
        <v>4.2000000000000003E-2</v>
      </c>
      <c r="J42" s="88">
        <v>4.3999999999999997E-2</v>
      </c>
      <c r="K42" s="88">
        <v>0.06</v>
      </c>
      <c r="L42" s="88">
        <v>9.5000000000000001E-2</v>
      </c>
      <c r="M42" s="85">
        <v>4.5999999999999999E-2</v>
      </c>
      <c r="N42" s="62"/>
      <c r="O42" s="79" t="s">
        <v>14</v>
      </c>
      <c r="P42" s="25"/>
      <c r="Q42" s="28">
        <f t="shared" si="28"/>
        <v>7.9000000000000001E-2</v>
      </c>
      <c r="R42" s="28">
        <f t="shared" si="28"/>
        <v>5.7000000000000002E-2</v>
      </c>
      <c r="S42" s="28">
        <f t="shared" si="28"/>
        <v>0.06</v>
      </c>
      <c r="T42" s="28">
        <f t="shared" si="28"/>
        <v>1.5500000000000007E-2</v>
      </c>
      <c r="U42" s="28">
        <f t="shared" si="28"/>
        <v>2.0999999999999998E-2</v>
      </c>
      <c r="V42" s="27">
        <f t="shared" si="28"/>
        <v>4.4500000000000012E-2</v>
      </c>
      <c r="W42" s="28">
        <f t="shared" si="28"/>
        <v>4.9999999999999975E-3</v>
      </c>
      <c r="X42" s="28">
        <f>J42-J$48</f>
        <v>-2.5000000000000022E-3</v>
      </c>
      <c r="Y42" s="28">
        <f t="shared" si="28"/>
        <v>2.2499999999999999E-2</v>
      </c>
      <c r="Z42" s="28">
        <f t="shared" si="28"/>
        <v>0.06</v>
      </c>
      <c r="AA42" s="25"/>
      <c r="AB42" s="26"/>
      <c r="AC42" s="18"/>
      <c r="AD42" s="62" t="s">
        <v>2</v>
      </c>
      <c r="AE42" s="62"/>
      <c r="AF42" s="62"/>
      <c r="AG42" s="62"/>
      <c r="AH42" s="62" t="s">
        <v>1</v>
      </c>
      <c r="AI42" s="62"/>
      <c r="AJ42" s="62"/>
      <c r="AK42" s="62"/>
      <c r="AL42" s="62" t="s">
        <v>2</v>
      </c>
      <c r="AM42" s="62"/>
      <c r="AN42" s="62"/>
      <c r="AO42" s="62"/>
      <c r="AP42" s="62"/>
      <c r="AQ42" s="62"/>
      <c r="AR42" s="62"/>
      <c r="AS42" s="99"/>
      <c r="BB42" s="81"/>
      <c r="BC42" s="3"/>
    </row>
    <row r="43" spans="1:57" x14ac:dyDescent="0.2">
      <c r="A43" s="79" t="s">
        <v>15</v>
      </c>
      <c r="B43" s="85">
        <v>3.3000000000000002E-2</v>
      </c>
      <c r="C43" s="86">
        <v>0.113</v>
      </c>
      <c r="D43" s="86">
        <v>0.109</v>
      </c>
      <c r="E43" s="86">
        <v>8.7999999999999995E-2</v>
      </c>
      <c r="F43" s="86">
        <v>7.0999999999999994E-2</v>
      </c>
      <c r="G43" s="86">
        <v>5.6000000000000001E-2</v>
      </c>
      <c r="H43" s="87">
        <v>7.8E-2</v>
      </c>
      <c r="I43" s="88">
        <v>4.2999999999999997E-2</v>
      </c>
      <c r="J43" s="88">
        <v>4.9000000000000002E-2</v>
      </c>
      <c r="K43" s="88">
        <v>6.0999999999999999E-2</v>
      </c>
      <c r="L43" s="88">
        <v>9.4E-2</v>
      </c>
      <c r="M43" s="85">
        <v>0.04</v>
      </c>
      <c r="N43" s="62"/>
      <c r="O43" s="79" t="s">
        <v>15</v>
      </c>
      <c r="P43" s="25"/>
      <c r="Q43" s="28">
        <f t="shared" si="28"/>
        <v>7.6999999999999999E-2</v>
      </c>
      <c r="R43" s="28">
        <f t="shared" si="28"/>
        <v>6.9000000000000006E-2</v>
      </c>
      <c r="S43" s="28">
        <f t="shared" si="28"/>
        <v>5.2999999999999992E-2</v>
      </c>
      <c r="T43" s="28">
        <f t="shared" si="28"/>
        <v>2.8499999999999998E-2</v>
      </c>
      <c r="U43" s="28">
        <f t="shared" si="28"/>
        <v>2.1999999999999999E-2</v>
      </c>
      <c r="V43" s="27">
        <f t="shared" si="28"/>
        <v>3.8500000000000006E-2</v>
      </c>
      <c r="W43" s="28">
        <f t="shared" si="28"/>
        <v>5.9999999999999915E-3</v>
      </c>
      <c r="X43" s="28">
        <f t="shared" si="28"/>
        <v>2.5000000000000022E-3</v>
      </c>
      <c r="Y43" s="28">
        <f t="shared" si="28"/>
        <v>2.35E-2</v>
      </c>
      <c r="Z43" s="28">
        <f t="shared" si="28"/>
        <v>5.8999999999999997E-2</v>
      </c>
      <c r="AA43" s="25"/>
      <c r="AB43" s="26"/>
      <c r="AC43" s="110" t="s">
        <v>10</v>
      </c>
      <c r="AD43" s="10" t="s">
        <v>0</v>
      </c>
      <c r="AE43" s="11" t="s">
        <v>5</v>
      </c>
      <c r="AF43" s="11" t="s">
        <v>6</v>
      </c>
      <c r="AG43" s="12">
        <v>1</v>
      </c>
      <c r="AH43" s="12">
        <v>2</v>
      </c>
      <c r="AI43" s="12">
        <v>3</v>
      </c>
      <c r="AJ43" s="12">
        <v>4</v>
      </c>
      <c r="AK43" s="12">
        <v>5</v>
      </c>
      <c r="AL43" s="12"/>
      <c r="AM43" s="11" t="s">
        <v>5</v>
      </c>
      <c r="AN43" s="11" t="s">
        <v>6</v>
      </c>
      <c r="AO43" s="12">
        <v>1</v>
      </c>
      <c r="AP43" s="12">
        <v>2</v>
      </c>
      <c r="AQ43" s="12">
        <v>3</v>
      </c>
      <c r="AR43" s="12">
        <v>4</v>
      </c>
      <c r="AS43" s="13">
        <v>5</v>
      </c>
      <c r="BC43" s="14"/>
    </row>
    <row r="44" spans="1:57" x14ac:dyDescent="0.2">
      <c r="A44" s="79" t="s">
        <v>16</v>
      </c>
      <c r="B44" s="85">
        <v>3.5999999999999997E-2</v>
      </c>
      <c r="C44" s="87">
        <v>0.114</v>
      </c>
      <c r="D44" s="87">
        <v>0.10100000000000001</v>
      </c>
      <c r="E44" s="87">
        <v>9.5000000000000001E-2</v>
      </c>
      <c r="F44" s="87">
        <v>9.0999999999999998E-2</v>
      </c>
      <c r="G44" s="87">
        <v>9.8000000000000004E-2</v>
      </c>
      <c r="H44" s="89">
        <v>7.9000000000000001E-2</v>
      </c>
      <c r="I44" s="87">
        <v>4.4999999999999998E-2</v>
      </c>
      <c r="J44" s="87">
        <v>9.6000000000000002E-2</v>
      </c>
      <c r="K44" s="87">
        <v>9.0999999999999998E-2</v>
      </c>
      <c r="L44" s="87">
        <v>0.11</v>
      </c>
      <c r="M44" s="85">
        <v>5.1999999999999998E-2</v>
      </c>
      <c r="N44" s="62"/>
      <c r="O44" s="79" t="s">
        <v>16</v>
      </c>
      <c r="P44" s="25"/>
      <c r="Q44" s="27">
        <f>C44-$M$48</f>
        <v>7.350000000000001E-2</v>
      </c>
      <c r="R44" s="27">
        <f>D44-$M$48</f>
        <v>6.0500000000000012E-2</v>
      </c>
      <c r="S44" s="27">
        <f>E44-$M$48</f>
        <v>5.4500000000000007E-2</v>
      </c>
      <c r="T44" s="27">
        <f>F44-$M$48</f>
        <v>5.0500000000000003E-2</v>
      </c>
      <c r="U44" s="27">
        <f>G44-$M$48</f>
        <v>5.7500000000000009E-2</v>
      </c>
      <c r="V44" s="27">
        <f>G44-$M$48</f>
        <v>5.7500000000000009E-2</v>
      </c>
      <c r="W44" s="27">
        <f>H44-$M$48</f>
        <v>3.8500000000000006E-2</v>
      </c>
      <c r="X44" s="27">
        <f>I44-$M$48</f>
        <v>4.500000000000004E-3</v>
      </c>
      <c r="Y44" s="27">
        <f>J44-$M$48</f>
        <v>5.5500000000000008E-2</v>
      </c>
      <c r="Z44" s="27">
        <f>K44-$M$48</f>
        <v>5.0500000000000003E-2</v>
      </c>
      <c r="AA44" s="25"/>
      <c r="AB44" s="26"/>
      <c r="AC44" s="111"/>
      <c r="AD44" s="80" t="s">
        <v>33</v>
      </c>
      <c r="AE44" s="71">
        <v>3.125</v>
      </c>
      <c r="AF44" s="62">
        <f>LOG10(AE44)</f>
        <v>0.49485002168009401</v>
      </c>
      <c r="AG44" s="71">
        <f t="array" ref="AG44:AI48">TRANSPOSE($AR$4:$AV$6)</f>
        <v>34.092688334247946</v>
      </c>
      <c r="AH44" s="71">
        <v>25.267903135773949</v>
      </c>
      <c r="AI44" s="71">
        <v>11.843787097166276</v>
      </c>
      <c r="AJ44" s="71">
        <f t="array" ref="AJ44:AK48">TRANSPOSE($AR$8:$AV$9)</f>
        <v>-7.9138413382227561</v>
      </c>
      <c r="AK44" s="71">
        <v>9.0097828033425191</v>
      </c>
      <c r="AL44" s="9" t="s">
        <v>29</v>
      </c>
      <c r="AM44" s="62">
        <v>0</v>
      </c>
      <c r="AN44" s="62" t="e">
        <f>LOG10(AM44)</f>
        <v>#NUM!</v>
      </c>
      <c r="AO44" s="71">
        <f t="array" ref="AO44:AQ48">TRANSPOSE($AW$4:$BA$6)</f>
        <v>19.905256405421113</v>
      </c>
      <c r="AP44" s="71">
        <v>35.524465690717975</v>
      </c>
      <c r="AQ44" s="71">
        <v>2.206664568340702</v>
      </c>
      <c r="AR44" s="71">
        <f t="array" ref="AR44:AS48">TRANSPOSE($AW$8:$BA$9)</f>
        <v>2.206664568340702</v>
      </c>
      <c r="AS44" s="16">
        <v>12.980378871338885</v>
      </c>
      <c r="BB44" s="20"/>
      <c r="BC44" s="7"/>
    </row>
    <row r="45" spans="1:57" x14ac:dyDescent="0.2">
      <c r="A45" s="79" t="s">
        <v>17</v>
      </c>
      <c r="B45" s="85">
        <v>3.5000000000000003E-2</v>
      </c>
      <c r="C45" s="86">
        <v>0.109</v>
      </c>
      <c r="D45" s="86">
        <v>0.09</v>
      </c>
      <c r="E45" s="86">
        <v>7.9000000000000001E-2</v>
      </c>
      <c r="F45" s="86">
        <v>5.8999999999999997E-2</v>
      </c>
      <c r="G45" s="86">
        <v>4.8000000000000001E-2</v>
      </c>
      <c r="H45" s="87">
        <v>7.8E-2</v>
      </c>
      <c r="I45" s="88">
        <v>4.1000000000000002E-2</v>
      </c>
      <c r="J45" s="88">
        <v>4.9000000000000002E-2</v>
      </c>
      <c r="K45" s="88">
        <v>6.5000000000000002E-2</v>
      </c>
      <c r="L45" s="88">
        <v>9.9000000000000005E-2</v>
      </c>
      <c r="M45" s="85">
        <v>3.6999999999999998E-2</v>
      </c>
      <c r="N45" s="62"/>
      <c r="O45" s="79" t="s">
        <v>17</v>
      </c>
      <c r="P45" s="25"/>
      <c r="Q45" s="28">
        <f t="shared" ref="Q45:Z46" si="29">C45-C$48</f>
        <v>7.2999999999999995E-2</v>
      </c>
      <c r="R45" s="28">
        <f t="shared" si="29"/>
        <v>4.9999999999999996E-2</v>
      </c>
      <c r="S45" s="28">
        <f t="shared" si="29"/>
        <v>4.3999999999999997E-2</v>
      </c>
      <c r="T45" s="28">
        <f t="shared" si="29"/>
        <v>1.6500000000000001E-2</v>
      </c>
      <c r="U45" s="28">
        <f t="shared" si="29"/>
        <v>1.3999999999999999E-2</v>
      </c>
      <c r="V45" s="27">
        <f t="shared" si="29"/>
        <v>3.8500000000000006E-2</v>
      </c>
      <c r="W45" s="28">
        <f t="shared" si="29"/>
        <v>3.9999999999999966E-3</v>
      </c>
      <c r="X45" s="28">
        <f t="shared" si="29"/>
        <v>2.5000000000000022E-3</v>
      </c>
      <c r="Y45" s="28">
        <f t="shared" si="29"/>
        <v>2.7500000000000004E-2</v>
      </c>
      <c r="Z45" s="28">
        <f t="shared" si="29"/>
        <v>6.4000000000000001E-2</v>
      </c>
      <c r="AA45" s="25"/>
      <c r="AB45" s="26"/>
      <c r="AC45" s="112"/>
      <c r="AD45" s="18"/>
      <c r="AE45" s="71">
        <v>6.25</v>
      </c>
      <c r="AF45" s="62">
        <f>LOG10(AE45)</f>
        <v>0.79588001734407521</v>
      </c>
      <c r="AG45" s="71">
        <v>43.42712218056343</v>
      </c>
      <c r="AH45" s="71">
        <v>47.749526066052077</v>
      </c>
      <c r="AI45" s="71">
        <v>52.553138214333806</v>
      </c>
      <c r="AJ45" s="71">
        <v>25.94129444283449</v>
      </c>
      <c r="AK45" s="71">
        <v>3.2282416413085122</v>
      </c>
      <c r="AL45" s="62"/>
      <c r="AM45" s="62">
        <v>1250</v>
      </c>
      <c r="AN45" s="62">
        <f>LOG10(AM45)</f>
        <v>3.0969100130080562</v>
      </c>
      <c r="AO45" s="71">
        <v>103.45688404099411</v>
      </c>
      <c r="AP45" s="71">
        <v>104.11625554764656</v>
      </c>
      <c r="AQ45" s="71">
        <v>96.242153104975301</v>
      </c>
      <c r="AR45" s="71">
        <v>94.233046912679157</v>
      </c>
      <c r="AS45" s="16">
        <v>103.45688404099411</v>
      </c>
      <c r="BC45" s="5"/>
    </row>
    <row r="46" spans="1:57" x14ac:dyDescent="0.2">
      <c r="A46" s="79" t="s">
        <v>18</v>
      </c>
      <c r="B46" s="85">
        <v>3.6999999999999998E-2</v>
      </c>
      <c r="C46" s="86">
        <v>0.11</v>
      </c>
      <c r="D46" s="86">
        <v>8.6999999999999994E-2</v>
      </c>
      <c r="E46" s="86">
        <v>7.5999999999999998E-2</v>
      </c>
      <c r="F46" s="86">
        <v>5.6000000000000001E-2</v>
      </c>
      <c r="G46" s="86">
        <v>4.4999999999999998E-2</v>
      </c>
      <c r="H46" s="87">
        <v>7.6999999999999999E-2</v>
      </c>
      <c r="I46" s="88">
        <v>4.2999999999999997E-2</v>
      </c>
      <c r="J46" s="88">
        <v>4.8000000000000001E-2</v>
      </c>
      <c r="K46" s="88">
        <v>7.2999999999999995E-2</v>
      </c>
      <c r="L46" s="88">
        <v>9.8000000000000004E-2</v>
      </c>
      <c r="M46" s="85">
        <v>3.5999999999999997E-2</v>
      </c>
      <c r="N46" s="62"/>
      <c r="O46" s="79" t="s">
        <v>18</v>
      </c>
      <c r="P46" s="25"/>
      <c r="Q46" s="28">
        <f t="shared" si="29"/>
        <v>7.3999999999999996E-2</v>
      </c>
      <c r="R46" s="28">
        <f t="shared" si="29"/>
        <v>4.6999999999999993E-2</v>
      </c>
      <c r="S46" s="28">
        <f t="shared" si="29"/>
        <v>4.0999999999999995E-2</v>
      </c>
      <c r="T46" s="28">
        <f t="shared" si="29"/>
        <v>1.3500000000000005E-2</v>
      </c>
      <c r="U46" s="28">
        <f t="shared" si="29"/>
        <v>1.0999999999999996E-2</v>
      </c>
      <c r="V46" s="27">
        <f t="shared" si="29"/>
        <v>3.7500000000000006E-2</v>
      </c>
      <c r="W46" s="28">
        <f t="shared" si="29"/>
        <v>5.9999999999999915E-3</v>
      </c>
      <c r="X46" s="28">
        <f t="shared" si="29"/>
        <v>1.5000000000000013E-3</v>
      </c>
      <c r="Y46" s="28">
        <f t="shared" si="29"/>
        <v>3.5499999999999997E-2</v>
      </c>
      <c r="Z46" s="28">
        <f t="shared" si="29"/>
        <v>6.3E-2</v>
      </c>
      <c r="AA46" s="25"/>
      <c r="AB46" s="26"/>
      <c r="AC46" s="112"/>
      <c r="AD46" s="18"/>
      <c r="AE46" s="71">
        <v>12.5</v>
      </c>
      <c r="AF46" s="62">
        <f>LOG10(AE46)</f>
        <v>1.0969100130080565</v>
      </c>
      <c r="AG46" s="71">
        <v>29.986475338623801</v>
      </c>
      <c r="AH46" s="71">
        <v>41.544853068500849</v>
      </c>
      <c r="AI46" s="71">
        <v>40.93600211457337</v>
      </c>
      <c r="AJ46" s="71">
        <v>17.407820493510677</v>
      </c>
      <c r="AK46" s="71">
        <v>48.69942447688716</v>
      </c>
      <c r="AL46" s="62"/>
      <c r="AM46" s="62">
        <v>2500</v>
      </c>
      <c r="AN46" s="62">
        <f>LOG10(AM46)</f>
        <v>3.3979400086720375</v>
      </c>
      <c r="AO46" s="71">
        <v>126.73506209981173</v>
      </c>
      <c r="AP46" s="71" t="e">
        <v>#NUM!</v>
      </c>
      <c r="AQ46" s="71">
        <v>125.38532741416802</v>
      </c>
      <c r="AR46" s="71">
        <v>114.53156119802293</v>
      </c>
      <c r="AS46" s="16">
        <v>156.11342673331396</v>
      </c>
    </row>
    <row r="47" spans="1:57" x14ac:dyDescent="0.2">
      <c r="A47" s="79" t="s">
        <v>19</v>
      </c>
      <c r="B47" s="85">
        <v>3.3000000000000002E-2</v>
      </c>
      <c r="C47" s="85">
        <v>3.4000000000000002E-2</v>
      </c>
      <c r="D47" s="85">
        <v>0.04</v>
      </c>
      <c r="E47" s="85">
        <v>3.4000000000000002E-2</v>
      </c>
      <c r="F47" s="85">
        <v>4.9000000000000002E-2</v>
      </c>
      <c r="G47" s="85">
        <v>3.3000000000000002E-2</v>
      </c>
      <c r="H47" s="85">
        <v>4.2999999999999997E-2</v>
      </c>
      <c r="I47" s="85">
        <v>3.5000000000000003E-2</v>
      </c>
      <c r="J47" s="85">
        <v>3.4000000000000002E-2</v>
      </c>
      <c r="K47" s="85">
        <v>3.6999999999999998E-2</v>
      </c>
      <c r="L47" s="85">
        <v>3.4000000000000002E-2</v>
      </c>
      <c r="M47" s="85">
        <v>3.7999999999999999E-2</v>
      </c>
      <c r="N47" s="62"/>
      <c r="O47" s="79" t="s">
        <v>19</v>
      </c>
      <c r="P47" s="25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5"/>
      <c r="AB47" s="26"/>
      <c r="AC47" s="111"/>
      <c r="AD47" s="18"/>
      <c r="AE47" s="71">
        <v>25</v>
      </c>
      <c r="AF47" s="62">
        <f>LOG10(AE47)</f>
        <v>1.3979400086720377</v>
      </c>
      <c r="AG47" s="71">
        <v>61.520666016012271</v>
      </c>
      <c r="AH47" s="71">
        <v>85.188903879310146</v>
      </c>
      <c r="AI47" s="71">
        <v>77.685162880221441</v>
      </c>
      <c r="AJ47" s="71">
        <v>73.822210080855371</v>
      </c>
      <c r="AK47" s="71">
        <v>91.155339976150984</v>
      </c>
      <c r="AL47" s="62"/>
      <c r="AM47" s="62">
        <v>5000</v>
      </c>
      <c r="AN47" s="62">
        <f>LOG10(AM47)</f>
        <v>3.6989700043360187</v>
      </c>
      <c r="AO47" s="71">
        <v>26.375348295189156</v>
      </c>
      <c r="AP47" s="71">
        <v>35.041913242836983</v>
      </c>
      <c r="AQ47" s="71">
        <v>11.102344083979673</v>
      </c>
      <c r="AR47" s="71">
        <v>16.73822576636362</v>
      </c>
      <c r="AS47" s="16">
        <v>45.283073517026615</v>
      </c>
      <c r="BC47" s="3"/>
    </row>
    <row r="48" spans="1:57" x14ac:dyDescent="0.2">
      <c r="A48" s="91" t="s">
        <v>30</v>
      </c>
      <c r="B48" s="92">
        <f>AVERAGE(B40:B47)</f>
        <v>3.6875000000000005E-2</v>
      </c>
      <c r="C48" s="92">
        <f t="shared" ref="C48:L48" si="30">AVERAGE(C40,C47)</f>
        <v>3.6000000000000004E-2</v>
      </c>
      <c r="D48" s="92">
        <f t="shared" si="30"/>
        <v>0.04</v>
      </c>
      <c r="E48" s="92">
        <f t="shared" si="30"/>
        <v>3.5000000000000003E-2</v>
      </c>
      <c r="F48" s="92">
        <f t="shared" si="30"/>
        <v>4.2499999999999996E-2</v>
      </c>
      <c r="G48" s="92">
        <f t="shared" si="30"/>
        <v>3.4000000000000002E-2</v>
      </c>
      <c r="H48" s="93">
        <f t="shared" si="30"/>
        <v>3.9499999999999993E-2</v>
      </c>
      <c r="I48" s="92">
        <f t="shared" si="30"/>
        <v>3.7000000000000005E-2</v>
      </c>
      <c r="J48" s="92">
        <f>AVERAGE(J40,J47)</f>
        <v>4.65E-2</v>
      </c>
      <c r="K48" s="92">
        <f t="shared" si="30"/>
        <v>3.7499999999999999E-2</v>
      </c>
      <c r="L48" s="92">
        <f t="shared" si="30"/>
        <v>3.5000000000000003E-2</v>
      </c>
      <c r="M48" s="92">
        <f>AVERAGE(M40:M47)</f>
        <v>4.0499999999999994E-2</v>
      </c>
      <c r="N48" s="62"/>
      <c r="O48" s="94">
        <f>AVERAGE(Q44:Z44,V41:V43,V45:V46)</f>
        <v>4.7966666666666664E-2</v>
      </c>
      <c r="P48" s="68" t="s">
        <v>30</v>
      </c>
      <c r="Q48" s="95">
        <f t="shared" ref="Q48:Z48" si="31">AVERAGE(Q41:Q43,Q45:Q46)</f>
        <v>7.9000000000000001E-2</v>
      </c>
      <c r="R48" s="95">
        <f t="shared" si="31"/>
        <v>5.7199999999999994E-2</v>
      </c>
      <c r="S48" s="95">
        <f t="shared" si="31"/>
        <v>4.8199999999999986E-2</v>
      </c>
      <c r="T48" s="95">
        <f t="shared" si="31"/>
        <v>1.8700000000000001E-2</v>
      </c>
      <c r="U48" s="95">
        <f t="shared" si="31"/>
        <v>1.6199999999999999E-2</v>
      </c>
      <c r="V48" s="95">
        <f t="shared" si="31"/>
        <v>4.3300000000000005E-2</v>
      </c>
      <c r="W48" s="95">
        <f t="shared" si="31"/>
        <v>5.3999999999999933E-3</v>
      </c>
      <c r="X48" s="95">
        <f t="shared" si="31"/>
        <v>1.5000000000000013E-3</v>
      </c>
      <c r="Y48" s="95">
        <f t="shared" si="31"/>
        <v>2.9499999999999998E-2</v>
      </c>
      <c r="Z48" s="95">
        <f t="shared" si="31"/>
        <v>6.0999999999999999E-2</v>
      </c>
      <c r="AA48" s="69"/>
      <c r="AB48" s="62"/>
      <c r="AC48" s="113"/>
      <c r="AD48" s="19"/>
      <c r="AE48" s="15">
        <v>50</v>
      </c>
      <c r="AF48" s="6">
        <f>LOG10(AE48)</f>
        <v>1.6989700043360187</v>
      </c>
      <c r="AG48" s="15">
        <v>70.064363185830629</v>
      </c>
      <c r="AH48" s="15">
        <v>86.88456549881667</v>
      </c>
      <c r="AI48" s="15">
        <v>75.585230167009584</v>
      </c>
      <c r="AJ48" s="15">
        <v>66.863788471473072</v>
      </c>
      <c r="AK48" s="15">
        <v>77.27909412184944</v>
      </c>
      <c r="AL48" s="6"/>
      <c r="AM48" s="6">
        <v>10000</v>
      </c>
      <c r="AN48" s="6">
        <f>LOG10(AM48)</f>
        <v>4</v>
      </c>
      <c r="AO48" s="15">
        <v>27.459622685886302</v>
      </c>
      <c r="AP48" s="15">
        <v>33.948487883829799</v>
      </c>
      <c r="AQ48" s="15">
        <v>18.793057738238485</v>
      </c>
      <c r="AR48" s="15">
        <v>4.4261364701709702</v>
      </c>
      <c r="AS48" s="17">
        <v>-9.4252847693553097</v>
      </c>
    </row>
    <row r="49" spans="1:60" x14ac:dyDescent="0.2">
      <c r="A49" s="9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62"/>
      <c r="O49" s="32">
        <f>STDEV(Q44:Z44,V41:V46)</f>
        <v>1.5403327562575602E-2</v>
      </c>
      <c r="P49" s="68" t="s">
        <v>32</v>
      </c>
      <c r="Q49" s="33">
        <f t="shared" ref="Q49:Z49" si="32">STDEV(Q41:Q43,Q45:Q46)</f>
        <v>7.6485292703891783E-3</v>
      </c>
      <c r="R49" s="33">
        <f t="shared" si="32"/>
        <v>9.0664215653145173E-3</v>
      </c>
      <c r="S49" s="33">
        <f t="shared" si="32"/>
        <v>8.0436310208761626E-3</v>
      </c>
      <c r="T49" s="33">
        <f t="shared" si="32"/>
        <v>5.8906705900092591E-3</v>
      </c>
      <c r="U49" s="33">
        <f t="shared" si="32"/>
        <v>4.9699094559156765E-3</v>
      </c>
      <c r="V49" s="33">
        <f t="shared" si="32"/>
        <v>8.4083292038311594E-3</v>
      </c>
      <c r="W49" s="33">
        <f t="shared" si="32"/>
        <v>8.944271909999132E-4</v>
      </c>
      <c r="X49" s="33">
        <f t="shared" si="32"/>
        <v>2.345207879911717E-3</v>
      </c>
      <c r="Y49" s="33">
        <f t="shared" si="32"/>
        <v>7.1763500472036695E-3</v>
      </c>
      <c r="Z49" s="33">
        <f t="shared" si="32"/>
        <v>2.345207879911717E-3</v>
      </c>
      <c r="AA49" s="62"/>
      <c r="AB49" s="62"/>
      <c r="AC49" s="26"/>
      <c r="AD49" s="72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60" x14ac:dyDescent="0.2">
      <c r="A50" s="9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62"/>
      <c r="O50" s="96">
        <f>O49/O48*100</f>
        <v>32.112566148524536</v>
      </c>
      <c r="P50" s="67" t="s">
        <v>20</v>
      </c>
      <c r="Q50" s="65">
        <f t="shared" ref="Q50:Z50" si="33">Q49/Q48*100</f>
        <v>9.6816826207457947</v>
      </c>
      <c r="R50" s="65">
        <f t="shared" si="33"/>
        <v>15.850387351948459</v>
      </c>
      <c r="S50" s="65">
        <f t="shared" si="33"/>
        <v>16.688031163643497</v>
      </c>
      <c r="T50" s="65">
        <f t="shared" si="33"/>
        <v>31.500912246038816</v>
      </c>
      <c r="U50" s="65">
        <f t="shared" si="33"/>
        <v>30.678453431578252</v>
      </c>
      <c r="V50" s="65">
        <f t="shared" si="33"/>
        <v>19.418774142797133</v>
      </c>
      <c r="W50" s="65">
        <f t="shared" si="33"/>
        <v>16.563466499998412</v>
      </c>
      <c r="X50" s="65">
        <f t="shared" si="33"/>
        <v>156.34719199411433</v>
      </c>
      <c r="Y50" s="65">
        <f t="shared" si="33"/>
        <v>24.326610329503968</v>
      </c>
      <c r="Z50" s="65">
        <f t="shared" si="33"/>
        <v>3.8446030818224868</v>
      </c>
      <c r="AA50" s="62"/>
      <c r="AB50" s="62"/>
      <c r="AC50" s="26"/>
      <c r="AD50" s="72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60" x14ac:dyDescent="0.2">
      <c r="A51" s="9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26"/>
      <c r="AD51" s="102" t="s">
        <v>36</v>
      </c>
      <c r="AE51" s="102"/>
      <c r="AF51" s="102"/>
      <c r="AG51" s="62"/>
      <c r="AH51" s="62"/>
      <c r="AI51" s="62"/>
      <c r="AJ51" s="3"/>
      <c r="AK51" s="3"/>
      <c r="AL51" s="3"/>
      <c r="AM51" s="3"/>
      <c r="AN51" s="3"/>
      <c r="AO51" s="3"/>
      <c r="AP51" s="3"/>
    </row>
    <row r="52" spans="1:60" x14ac:dyDescent="0.2">
      <c r="AC52" s="26"/>
      <c r="AD52" s="101" t="s">
        <v>48</v>
      </c>
      <c r="AE52" s="37">
        <v>22.01</v>
      </c>
      <c r="AF52" s="101" t="s">
        <v>28</v>
      </c>
      <c r="AG52" s="62"/>
      <c r="AH52" s="62"/>
      <c r="AI52" s="62"/>
      <c r="AJ52" s="3"/>
      <c r="AK52" s="3"/>
      <c r="AL52" s="3"/>
      <c r="AM52" s="3"/>
      <c r="AN52" s="3"/>
      <c r="AO52" s="3"/>
      <c r="AP52" s="3"/>
    </row>
    <row r="53" spans="1:60" ht="13.5" thickBot="1" x14ac:dyDescent="0.25">
      <c r="O53" s="40"/>
      <c r="P53" s="30"/>
      <c r="Q53" s="30"/>
      <c r="R53" s="30"/>
      <c r="S53" s="30"/>
      <c r="AC53" s="26"/>
      <c r="AD53" s="101" t="s">
        <v>49</v>
      </c>
      <c r="AE53" s="114">
        <f>POWER(10,AD54)</f>
        <v>3.8458142118785679</v>
      </c>
      <c r="AF53" s="101" t="s">
        <v>28</v>
      </c>
      <c r="AG53" s="62"/>
      <c r="AH53" s="62"/>
      <c r="AI53" s="62"/>
      <c r="AJ53" s="3"/>
      <c r="AK53" s="3"/>
      <c r="AL53" s="3"/>
      <c r="AM53" s="3"/>
      <c r="AN53" s="3"/>
      <c r="AO53" s="3"/>
      <c r="AP53" s="14"/>
      <c r="BH53" s="30"/>
    </row>
    <row r="54" spans="1:60" x14ac:dyDescent="0.2">
      <c r="O54" s="34"/>
      <c r="P54" s="35"/>
      <c r="Q54" s="35" t="s">
        <v>30</v>
      </c>
      <c r="R54" s="35" t="s">
        <v>32</v>
      </c>
      <c r="S54" s="36" t="s">
        <v>26</v>
      </c>
      <c r="AD54" s="76">
        <v>0.58498830000000002</v>
      </c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0"/>
      <c r="AP54" s="7"/>
      <c r="BH54" s="30"/>
    </row>
    <row r="55" spans="1:60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O55" s="47" t="s">
        <v>27</v>
      </c>
      <c r="P55" s="1">
        <v>0</v>
      </c>
      <c r="Q55" s="29">
        <f>AVERAGE(Q8:Z8)</f>
        <v>3.9499999999999969E-3</v>
      </c>
      <c r="R55" s="1">
        <f>STDEV(Q8:Z8)</f>
        <v>1.8737959096740279E-3</v>
      </c>
      <c r="S55" s="38">
        <f>R55/Q55*100</f>
        <v>47.437871130988086</v>
      </c>
      <c r="AD55" s="76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7"/>
      <c r="AP55" s="5"/>
      <c r="BH55" s="39"/>
    </row>
    <row r="56" spans="1:60" ht="15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O56" s="47"/>
      <c r="P56" s="1">
        <v>1</v>
      </c>
      <c r="Q56" s="29">
        <f>AVERAGE(Q20:Z20)</f>
        <v>2.4500000000000008E-3</v>
      </c>
      <c r="R56" s="1">
        <f>STDEV(Q20:Z20)</f>
        <v>3.0203016773531436E-3</v>
      </c>
      <c r="S56" s="38">
        <f>R56/Q56*100</f>
        <v>123.27761948380174</v>
      </c>
      <c r="AD56" s="37" t="s">
        <v>46</v>
      </c>
      <c r="AE56" s="37"/>
      <c r="AF56"/>
      <c r="AG56" s="73"/>
      <c r="AH56" s="73"/>
      <c r="AI56" s="73"/>
      <c r="AJ56" s="73"/>
      <c r="AK56" s="73"/>
      <c r="AL56" s="73"/>
      <c r="AM56" s="73"/>
      <c r="AN56" s="73"/>
      <c r="AO56" s="71"/>
      <c r="BC56" s="2"/>
      <c r="BD56" s="22"/>
      <c r="BE56" s="22"/>
      <c r="BF56" s="22"/>
      <c r="BG56" s="22"/>
      <c r="BH56" s="22"/>
    </row>
    <row r="57" spans="1:60" ht="15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O57" s="47"/>
      <c r="P57" s="1">
        <v>2</v>
      </c>
      <c r="Q57" s="29">
        <f>AVERAGE(Q32:Z32)</f>
        <v>1.4674999999999997E-2</v>
      </c>
      <c r="R57" s="1">
        <f>STDEV(Q32:Z32)</f>
        <v>7.0403598392885201E-3</v>
      </c>
      <c r="S57" s="38">
        <f>R57/Q57*100</f>
        <v>47.975194816276129</v>
      </c>
      <c r="AD57" s="37" t="s">
        <v>21</v>
      </c>
      <c r="AE57" s="37"/>
      <c r="AF57"/>
      <c r="AG57" s="72"/>
      <c r="AH57" s="72"/>
      <c r="AI57" s="74"/>
      <c r="AJ57" s="75"/>
      <c r="AK57" s="73"/>
      <c r="AL57" s="72"/>
      <c r="AM57" s="72"/>
      <c r="AN57" s="72"/>
      <c r="AO57" s="62"/>
    </row>
    <row r="58" spans="1:60" ht="15.75" thickBot="1" x14ac:dyDescent="0.3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O58" s="48"/>
      <c r="P58" s="49">
        <v>3</v>
      </c>
      <c r="Q58" s="50">
        <f>AVERAGE(Q44:Z44)</f>
        <v>5.0299999999999997E-2</v>
      </c>
      <c r="R58" s="49">
        <f>STDEV(Q44:Z44)</f>
        <v>1.8341210428976625E-2</v>
      </c>
      <c r="S58" s="44">
        <f>R58/Q58*100</f>
        <v>36.463639023810387</v>
      </c>
      <c r="AD58" s="37" t="s">
        <v>47</v>
      </c>
      <c r="AE58" s="37">
        <v>1.343</v>
      </c>
      <c r="AF58"/>
      <c r="AG58" s="62"/>
      <c r="AH58" s="62"/>
      <c r="AI58" s="62"/>
      <c r="AJ58" s="62"/>
      <c r="AK58" s="62"/>
      <c r="AL58" s="62"/>
      <c r="AM58" s="62"/>
      <c r="AN58" s="62"/>
      <c r="AO58" s="62"/>
    </row>
    <row r="59" spans="1:60" ht="15" x14ac:dyDescent="0.25">
      <c r="B59" s="57"/>
      <c r="C59" s="57"/>
      <c r="D59" s="57"/>
      <c r="E59" s="57"/>
      <c r="F59" s="57"/>
      <c r="G59" s="57"/>
      <c r="H59" s="58"/>
      <c r="I59" s="59"/>
      <c r="J59" s="57"/>
      <c r="K59" s="57"/>
      <c r="L59" s="57"/>
      <c r="M59" s="57"/>
      <c r="AD59" s="37" t="s">
        <v>37</v>
      </c>
      <c r="AE59" s="37">
        <v>0.12570000000000001</v>
      </c>
      <c r="AF59"/>
      <c r="AG59" s="62"/>
      <c r="AH59" s="62"/>
      <c r="AI59" s="62"/>
      <c r="AJ59" s="62"/>
      <c r="AK59" s="62"/>
      <c r="AL59" s="62"/>
      <c r="AM59" s="62"/>
      <c r="AN59" s="62"/>
      <c r="AO59" s="62"/>
      <c r="BD59" s="30"/>
      <c r="BE59" s="30"/>
      <c r="BF59" s="30"/>
      <c r="BG59" s="30"/>
      <c r="BH59" s="30"/>
    </row>
    <row r="60" spans="1:60" ht="15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AD60" s="115" t="s">
        <v>48</v>
      </c>
      <c r="AE60" s="37">
        <v>22.01</v>
      </c>
      <c r="AF60"/>
      <c r="AG60" s="62"/>
      <c r="AH60" s="62"/>
      <c r="AI60" s="62"/>
      <c r="AJ60" s="62"/>
      <c r="AK60" s="62"/>
      <c r="AL60" s="62"/>
      <c r="AM60" s="62"/>
      <c r="AN60" s="62"/>
      <c r="AO60" s="62"/>
      <c r="BD60" s="30"/>
      <c r="BE60" s="30"/>
      <c r="BF60" s="30"/>
      <c r="BG60" s="30"/>
      <c r="BH60" s="30"/>
    </row>
    <row r="61" spans="1:60" ht="15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AD61" s="37" t="s">
        <v>38</v>
      </c>
      <c r="AE61" s="37"/>
      <c r="AF61"/>
      <c r="AG61" s="62"/>
      <c r="AH61" s="62"/>
      <c r="AI61" s="62"/>
      <c r="AJ61" s="62"/>
      <c r="AK61" s="62"/>
      <c r="AL61" s="62"/>
      <c r="AM61" s="62"/>
      <c r="AN61" s="62"/>
      <c r="AO61" s="62"/>
      <c r="BD61" s="30"/>
      <c r="BE61" s="30"/>
      <c r="BF61" s="30"/>
      <c r="BG61" s="30"/>
      <c r="BH61" s="30"/>
    </row>
    <row r="62" spans="1:60" ht="15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AD62" s="37" t="s">
        <v>47</v>
      </c>
      <c r="AE62" s="37">
        <v>0.98770000000000002</v>
      </c>
      <c r="AF62"/>
      <c r="AG62" s="62"/>
      <c r="AH62" s="62"/>
      <c r="AI62" s="62"/>
      <c r="AJ62" s="62"/>
      <c r="AK62" s="62"/>
      <c r="AL62" s="62"/>
      <c r="AM62" s="62"/>
      <c r="AN62" s="62"/>
      <c r="AO62" s="62"/>
      <c r="BD62" s="30"/>
      <c r="BE62" s="30"/>
      <c r="BF62" s="30"/>
      <c r="BG62" s="30"/>
      <c r="BH62" s="30"/>
    </row>
    <row r="63" spans="1:60" ht="15" x14ac:dyDescent="0.25">
      <c r="AD63" s="37" t="s">
        <v>37</v>
      </c>
      <c r="AE63" s="37">
        <v>8.6879999999999999E-2</v>
      </c>
      <c r="AF63"/>
      <c r="AG63" s="62"/>
      <c r="AH63" s="62"/>
      <c r="AI63" s="62"/>
      <c r="AJ63" s="62"/>
      <c r="AK63" s="62"/>
      <c r="AL63" s="62"/>
      <c r="AM63" s="62"/>
      <c r="AN63" s="62"/>
      <c r="AO63" s="62"/>
      <c r="BD63" s="30"/>
      <c r="BE63" s="30"/>
      <c r="BF63" s="30"/>
      <c r="BG63" s="30"/>
      <c r="BH63" s="30"/>
    </row>
    <row r="64" spans="1:60" ht="15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T64" s="30"/>
      <c r="U64" s="30"/>
      <c r="V64" s="30"/>
      <c r="W64" s="30"/>
      <c r="X64" s="30"/>
      <c r="Y64" s="30"/>
      <c r="Z64" s="30"/>
      <c r="AA64" s="30"/>
      <c r="AB64" s="26"/>
      <c r="AD64" s="37" t="s">
        <v>39</v>
      </c>
      <c r="AE64" s="37"/>
      <c r="AF64"/>
      <c r="AG64" s="62"/>
      <c r="AH64" s="62"/>
      <c r="AI64" s="62"/>
      <c r="AJ64" s="62"/>
      <c r="AK64" s="62"/>
      <c r="AL64" s="62"/>
      <c r="AM64" s="62"/>
      <c r="AN64" s="62"/>
      <c r="AO64" s="62"/>
      <c r="BD64" s="30"/>
      <c r="BE64" s="30"/>
      <c r="BF64" s="30"/>
      <c r="BG64" s="30"/>
      <c r="BH64" s="30"/>
    </row>
    <row r="65" spans="1:60" ht="15" x14ac:dyDescent="0.25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1"/>
      <c r="T65" s="30"/>
      <c r="U65" s="30"/>
      <c r="V65" s="30"/>
      <c r="W65" s="30"/>
      <c r="X65" s="30"/>
      <c r="Y65" s="30"/>
      <c r="Z65" s="30"/>
      <c r="AA65" s="30"/>
      <c r="AB65" s="26"/>
      <c r="AD65" s="37" t="s">
        <v>47</v>
      </c>
      <c r="AE65" s="37" t="s">
        <v>43</v>
      </c>
      <c r="AF65"/>
      <c r="AG65" s="62"/>
      <c r="AH65" s="62"/>
      <c r="AI65" s="62"/>
      <c r="AJ65" s="62"/>
      <c r="AK65" s="62"/>
      <c r="AL65" s="62"/>
      <c r="AM65" s="62"/>
      <c r="AN65" s="62"/>
      <c r="AO65" s="62"/>
      <c r="BC65" s="2"/>
      <c r="BD65" s="39"/>
      <c r="BE65" s="39"/>
      <c r="BF65" s="39"/>
      <c r="BG65" s="39"/>
      <c r="BH65" s="39"/>
    </row>
    <row r="66" spans="1:60" ht="15" x14ac:dyDescent="0.25">
      <c r="A66" s="116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6"/>
      <c r="T66" s="30"/>
      <c r="U66" s="30"/>
      <c r="V66" s="30"/>
      <c r="W66" s="30"/>
      <c r="X66" s="30"/>
      <c r="Y66" s="30"/>
      <c r="Z66" s="30"/>
      <c r="AA66" s="30"/>
      <c r="AB66" s="26"/>
      <c r="AD66" s="37" t="s">
        <v>37</v>
      </c>
      <c r="AE66" s="37" t="s">
        <v>44</v>
      </c>
      <c r="AF66"/>
      <c r="AG66" s="62"/>
      <c r="AH66" s="62"/>
      <c r="AI66" s="62"/>
      <c r="AJ66" s="62"/>
      <c r="AK66" s="62"/>
      <c r="AL66" s="62"/>
      <c r="AM66" s="62"/>
      <c r="AN66" s="62"/>
      <c r="AO66" s="62"/>
      <c r="BC66" s="2"/>
      <c r="BD66" s="22"/>
      <c r="BE66" s="22"/>
      <c r="BF66" s="22"/>
      <c r="BG66" s="22"/>
      <c r="BH66" s="22"/>
    </row>
    <row r="67" spans="1:60" ht="15" x14ac:dyDescent="0.25">
      <c r="A67" s="116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T67" s="30"/>
      <c r="U67" s="30"/>
      <c r="V67" s="30"/>
      <c r="W67" s="30"/>
      <c r="X67" s="30"/>
      <c r="Y67" s="30"/>
      <c r="Z67" s="30"/>
      <c r="AA67" s="30"/>
      <c r="AB67" s="26"/>
      <c r="AD67" s="37" t="s">
        <v>48</v>
      </c>
      <c r="AE67" s="37" t="s">
        <v>45</v>
      </c>
      <c r="AF67"/>
      <c r="AG67" s="62"/>
      <c r="AH67" s="62"/>
      <c r="AI67" s="62"/>
      <c r="AJ67" s="62"/>
      <c r="AK67" s="62"/>
      <c r="AL67" s="62"/>
      <c r="AM67" s="62"/>
      <c r="AN67" s="62"/>
      <c r="AO67" s="62"/>
    </row>
    <row r="68" spans="1:60" ht="15" x14ac:dyDescent="0.25">
      <c r="A68" s="116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  <c r="T68" s="30"/>
      <c r="U68" s="30"/>
      <c r="V68" s="30"/>
      <c r="W68" s="30"/>
      <c r="X68" s="30"/>
      <c r="Y68" s="30"/>
      <c r="Z68" s="30"/>
      <c r="AA68" s="30"/>
      <c r="AB68" s="26"/>
      <c r="AD68" s="37" t="s">
        <v>22</v>
      </c>
      <c r="AE68" s="37"/>
      <c r="AF68"/>
      <c r="AG68" s="62"/>
      <c r="AH68" s="62"/>
      <c r="AI68" s="62"/>
      <c r="AJ68" s="62"/>
      <c r="AK68" s="62"/>
      <c r="AL68" s="62"/>
      <c r="AM68" s="62"/>
      <c r="AN68" s="62"/>
      <c r="AO68" s="62"/>
    </row>
    <row r="69" spans="1:60" ht="15" x14ac:dyDescent="0.25">
      <c r="A69" s="116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6"/>
      <c r="T69" s="30"/>
      <c r="U69" s="30"/>
      <c r="V69" s="30"/>
      <c r="W69" s="30"/>
      <c r="X69" s="30"/>
      <c r="Y69" s="30"/>
      <c r="Z69" s="30"/>
      <c r="AA69" s="30"/>
      <c r="AB69" s="26"/>
      <c r="AD69" s="37" t="s">
        <v>23</v>
      </c>
      <c r="AE69" s="37">
        <v>42</v>
      </c>
      <c r="AF69"/>
      <c r="AG69" s="62"/>
      <c r="AH69" s="62"/>
      <c r="AI69" s="62"/>
      <c r="AJ69" s="62"/>
      <c r="AK69" s="62"/>
      <c r="AL69" s="62"/>
      <c r="AM69" s="62"/>
      <c r="AN69" s="62"/>
      <c r="AO69" s="62"/>
    </row>
    <row r="70" spans="1:60" ht="15" x14ac:dyDescent="0.25">
      <c r="A70" s="116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6"/>
      <c r="Q70" s="22"/>
      <c r="T70" s="30"/>
      <c r="U70" s="30"/>
      <c r="V70" s="30"/>
      <c r="W70" s="30"/>
      <c r="X70" s="30"/>
      <c r="Y70" s="30"/>
      <c r="Z70" s="30"/>
      <c r="AA70" s="30"/>
      <c r="AB70" s="26"/>
      <c r="AD70" s="37" t="s">
        <v>40</v>
      </c>
      <c r="AE70" s="37">
        <v>4.471E-2</v>
      </c>
      <c r="AF70"/>
      <c r="AG70" s="62"/>
      <c r="AH70" s="62"/>
      <c r="AI70" s="62"/>
      <c r="AJ70" s="62"/>
      <c r="AK70" s="62"/>
      <c r="AL70" s="62"/>
      <c r="AM70" s="62"/>
      <c r="AN70" s="62"/>
      <c r="AO70" s="62"/>
    </row>
    <row r="71" spans="1:60" ht="15" x14ac:dyDescent="0.25">
      <c r="A71" s="116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  <c r="Q71" s="22"/>
      <c r="T71" s="30"/>
      <c r="U71" s="30"/>
      <c r="V71" s="30"/>
      <c r="W71" s="30"/>
      <c r="X71" s="30"/>
      <c r="Y71" s="30"/>
      <c r="Z71" s="30"/>
      <c r="AA71" s="30"/>
      <c r="AB71" s="26"/>
      <c r="AD71" s="37" t="s">
        <v>41</v>
      </c>
      <c r="AE71" s="37">
        <v>65922</v>
      </c>
      <c r="AF71"/>
      <c r="AG71" s="62"/>
      <c r="AH71" s="62"/>
      <c r="AI71" s="62"/>
      <c r="AJ71" s="62"/>
      <c r="AK71" s="62"/>
      <c r="AL71" s="62"/>
      <c r="AM71" s="62"/>
      <c r="AN71" s="62"/>
      <c r="AO71" s="62"/>
    </row>
    <row r="72" spans="1:60" ht="15" x14ac:dyDescent="0.25">
      <c r="A72" s="116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  <c r="O72" s="51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D72" s="37" t="s">
        <v>24</v>
      </c>
      <c r="AE72" s="37">
        <v>39.619999999999997</v>
      </c>
      <c r="AF72"/>
      <c r="AG72" s="62"/>
      <c r="AH72" s="62"/>
      <c r="AI72" s="62"/>
      <c r="AJ72" s="62"/>
      <c r="AK72" s="62"/>
      <c r="AL72" s="62"/>
      <c r="AM72" s="62"/>
      <c r="AN72" s="62"/>
      <c r="AO72" s="62"/>
    </row>
    <row r="73" spans="1:60" ht="15" x14ac:dyDescent="0.25">
      <c r="A73" s="116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/>
      <c r="O73" s="51"/>
      <c r="P73" s="41"/>
      <c r="Q73" s="30"/>
      <c r="R73" s="30"/>
      <c r="S73" s="30"/>
      <c r="T73" s="30"/>
      <c r="U73" s="30"/>
      <c r="V73" s="30"/>
      <c r="W73" s="30"/>
      <c r="X73" s="30"/>
      <c r="Y73" s="30"/>
      <c r="Z73" s="30"/>
      <c r="AD73" s="37" t="s">
        <v>25</v>
      </c>
      <c r="AE73" s="37"/>
      <c r="AF73"/>
      <c r="AG73" s="62"/>
      <c r="AH73" s="62"/>
      <c r="AI73" s="62"/>
      <c r="AJ73" s="62"/>
      <c r="AK73" s="62"/>
      <c r="AL73" s="62"/>
      <c r="AM73" s="62"/>
      <c r="AN73" s="62"/>
      <c r="AO73" s="62"/>
    </row>
    <row r="74" spans="1:60" ht="15" x14ac:dyDescent="0.25">
      <c r="A74" s="116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6"/>
      <c r="O74" s="51"/>
      <c r="P74" s="41"/>
      <c r="Q74" s="22"/>
      <c r="R74" s="22"/>
      <c r="S74" s="22"/>
      <c r="T74" s="22"/>
      <c r="U74" s="22"/>
      <c r="V74" s="22"/>
      <c r="W74" s="22"/>
      <c r="X74" s="22"/>
      <c r="Y74" s="22"/>
      <c r="Z74" s="22"/>
      <c r="AD74" s="37" t="s">
        <v>42</v>
      </c>
      <c r="AE74" s="37">
        <v>44</v>
      </c>
      <c r="AF74"/>
      <c r="AG74" s="62"/>
      <c r="AH74" s="62"/>
      <c r="AI74" s="62"/>
      <c r="AJ74" s="62"/>
      <c r="AK74" s="62"/>
      <c r="AL74" s="62"/>
      <c r="AM74" s="62"/>
      <c r="AN74" s="62"/>
      <c r="AO74" s="62"/>
      <c r="BC74" s="26"/>
    </row>
    <row r="75" spans="1:60" x14ac:dyDescent="0.2">
      <c r="A75" s="116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6"/>
      <c r="O75" s="40"/>
      <c r="P75" s="41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</row>
    <row r="76" spans="1:60" x14ac:dyDescent="0.2">
      <c r="A76" s="116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6"/>
      <c r="O76" s="40"/>
      <c r="P76" s="41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6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BC76" s="24"/>
    </row>
    <row r="77" spans="1:60" x14ac:dyDescent="0.2">
      <c r="A77" s="116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6"/>
      <c r="O77" s="4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6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BC77" s="26"/>
    </row>
    <row r="78" spans="1:60" x14ac:dyDescent="0.2">
      <c r="A78" s="116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/>
      <c r="O78" s="4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26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BC78" s="26"/>
    </row>
    <row r="79" spans="1:60" x14ac:dyDescent="0.2">
      <c r="A79" s="116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6"/>
      <c r="O79" s="4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26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BC79" s="26"/>
    </row>
    <row r="80" spans="1:60" x14ac:dyDescent="0.2">
      <c r="A80" s="116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6"/>
      <c r="O80" s="4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26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BC80" s="26"/>
    </row>
    <row r="81" spans="1:55" x14ac:dyDescent="0.2">
      <c r="A81" s="116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4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26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BC81" s="26"/>
    </row>
    <row r="82" spans="1:55" x14ac:dyDescent="0.2">
      <c r="O82" s="4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26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BC82" s="26"/>
    </row>
    <row r="83" spans="1:55" x14ac:dyDescent="0.2">
      <c r="O83" s="4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26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BC83" s="26"/>
    </row>
    <row r="84" spans="1:55" x14ac:dyDescent="0.2">
      <c r="O84" s="51"/>
      <c r="P84" s="2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BC84" s="26"/>
    </row>
    <row r="85" spans="1:55" x14ac:dyDescent="0.2">
      <c r="O85" s="51"/>
      <c r="P85" s="2"/>
      <c r="Q85" s="30"/>
      <c r="R85" s="30"/>
      <c r="S85" s="30"/>
      <c r="T85" s="30"/>
      <c r="U85" s="30"/>
      <c r="V85" s="30"/>
      <c r="W85" s="30"/>
      <c r="X85" s="30"/>
      <c r="Y85" s="30"/>
      <c r="Z85" s="30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</row>
    <row r="86" spans="1:55" x14ac:dyDescent="0.2">
      <c r="O86" s="51"/>
      <c r="Q86" s="22"/>
      <c r="R86" s="22"/>
      <c r="S86" s="22"/>
      <c r="T86" s="22"/>
      <c r="U86" s="22"/>
      <c r="V86" s="22"/>
      <c r="W86" s="22"/>
      <c r="X86" s="22"/>
      <c r="Y86" s="22"/>
      <c r="Z86" s="22"/>
      <c r="AD86" s="62"/>
      <c r="AE86" s="62"/>
      <c r="AF86" s="63"/>
      <c r="AG86" s="62"/>
      <c r="AH86" s="62"/>
      <c r="AI86" s="70"/>
      <c r="AJ86" s="65"/>
      <c r="AK86" s="71"/>
      <c r="AL86" s="62"/>
      <c r="AM86" s="62"/>
      <c r="AN86" s="62"/>
    </row>
    <row r="87" spans="1:55" x14ac:dyDescent="0.2">
      <c r="AD87" s="62"/>
      <c r="AE87" s="30"/>
      <c r="AF87" s="30"/>
      <c r="AG87" s="30"/>
      <c r="AH87" s="30"/>
      <c r="AI87" s="30"/>
      <c r="AJ87" s="30"/>
      <c r="AK87" s="30"/>
      <c r="AL87" s="30"/>
      <c r="AM87" s="30"/>
      <c r="AN87" s="30"/>
    </row>
    <row r="88" spans="1:55" x14ac:dyDescent="0.2">
      <c r="AD88" s="62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 spans="1:55" x14ac:dyDescent="0.2"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</row>
    <row r="90" spans="1:55" x14ac:dyDescent="0.2"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</row>
    <row r="91" spans="1:55" x14ac:dyDescent="0.2"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</row>
    <row r="92" spans="1:55" x14ac:dyDescent="0.2"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</row>
    <row r="93" spans="1:55" x14ac:dyDescent="0.2">
      <c r="AD93" s="2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Q93" s="2"/>
      <c r="AR93" s="14"/>
      <c r="AS93" s="14"/>
      <c r="AT93" s="14"/>
      <c r="AU93" s="14"/>
      <c r="AV93" s="14"/>
      <c r="AW93" s="14"/>
      <c r="AX93" s="14"/>
      <c r="AY93" s="14"/>
      <c r="AZ93" s="14"/>
      <c r="BA93" s="14"/>
    </row>
    <row r="94" spans="1:55" x14ac:dyDescent="0.2">
      <c r="AD94" s="2"/>
      <c r="AE94" s="3"/>
      <c r="AF94" s="3"/>
      <c r="AG94" s="3"/>
      <c r="AH94" s="3"/>
      <c r="AI94" s="3"/>
      <c r="AJ94" s="3"/>
      <c r="AK94" s="3"/>
      <c r="AL94" s="3"/>
      <c r="AM94" s="3"/>
      <c r="AN94" s="3"/>
      <c r="AQ94" s="2"/>
      <c r="AR94" s="7"/>
      <c r="AS94" s="7"/>
      <c r="AT94" s="7"/>
      <c r="AU94" s="7"/>
      <c r="AV94" s="7"/>
      <c r="AW94" s="7"/>
      <c r="AX94" s="7"/>
      <c r="AY94" s="7"/>
      <c r="AZ94" s="7"/>
      <c r="BA94" s="7"/>
    </row>
    <row r="95" spans="1:55" x14ac:dyDescent="0.2"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55" x14ac:dyDescent="0.2">
      <c r="AF96" s="22"/>
      <c r="AI96" s="14"/>
      <c r="AJ96" s="23"/>
      <c r="AK96" s="5"/>
    </row>
    <row r="97" spans="1:53" x14ac:dyDescent="0.2"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</row>
    <row r="98" spans="1:53" x14ac:dyDescent="0.2"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</row>
    <row r="99" spans="1:53" x14ac:dyDescent="0.2"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</row>
    <row r="100" spans="1:53" x14ac:dyDescent="0.2"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</row>
    <row r="101" spans="1:53" x14ac:dyDescent="0.2"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</row>
    <row r="102" spans="1:53" x14ac:dyDescent="0.2"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</row>
    <row r="103" spans="1:53" x14ac:dyDescent="0.2">
      <c r="AD103" s="2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Q103" s="2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</row>
    <row r="104" spans="1:53" x14ac:dyDescent="0.2">
      <c r="AD104" s="2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Q104" s="2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1:53" x14ac:dyDescent="0.2"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9" spans="1:53" ht="15" x14ac:dyDescent="0.25">
      <c r="A109" s="52"/>
      <c r="B109" s="52"/>
      <c r="C109" s="52"/>
      <c r="D109" s="53"/>
      <c r="E109" s="21"/>
    </row>
    <row r="110" spans="1:53" ht="15" x14ac:dyDescent="0.25">
      <c r="A110" s="54"/>
      <c r="B110" s="54"/>
      <c r="C110" s="54"/>
      <c r="D110" s="55"/>
      <c r="E110" s="21"/>
    </row>
    <row r="111" spans="1:53" x14ac:dyDescent="0.2">
      <c r="A111" s="21"/>
      <c r="B111" s="21"/>
      <c r="C111" s="21"/>
      <c r="D111" s="21"/>
      <c r="E111" s="21"/>
    </row>
  </sheetData>
  <sortState xmlns:xlrd2="http://schemas.microsoft.com/office/spreadsheetml/2017/richdata2" ref="AX2:BA2">
    <sortCondition ref="AX2"/>
  </sortState>
  <mergeCells count="8">
    <mergeCell ref="A78:A79"/>
    <mergeCell ref="A80:A81"/>
    <mergeCell ref="A66:A67"/>
    <mergeCell ref="A68:A69"/>
    <mergeCell ref="A70:A71"/>
    <mergeCell ref="A72:A73"/>
    <mergeCell ref="A74:A75"/>
    <mergeCell ref="A76:A77"/>
  </mergeCells>
  <conditionalFormatting sqref="AR11:BA11 AR22:BA22 AR32:BA32 AE12:AN12 AE23:AN23 AE33:AN33 AK3 AK34 Q26:Z26 Q38:Z38 Q50:Z50 Q74:Z74 Q86:Z86 Q14:Z14 O14 O26 O38 O50 AK57 AG56:AN56 BH54 BD66:BH66 BD56:BH56 BA57 AX66:AZ66">
    <cfRule type="expression" dxfId="9" priority="20">
      <formula>"&gt;10"</formula>
    </cfRule>
  </conditionalFormatting>
  <conditionalFormatting sqref="AR11:BA11 AR22:BA22 AR32:BA32 AE12:AN12 AE23:AN23 AE33:AN33 AK3 AK34 Q26:Z26 Q38:Z38 Q50:Z50 Q74:Z74 Q86:Z86 Q14:Z14 O14 O26 O38 O50 AK57 AG56:AN56 BH54 BD66:BH66 BD56:BH56 BA57 AX66:AZ66">
    <cfRule type="cellIs" dxfId="8" priority="18" operator="greaterThan">
      <formula>10</formula>
    </cfRule>
    <cfRule type="expression" dxfId="7" priority="19">
      <formula>"&gt;10"</formula>
    </cfRule>
  </conditionalFormatting>
  <conditionalFormatting sqref="AG44:AK48 AO44:AS48">
    <cfRule type="cellIs" dxfId="6" priority="17" operator="equal">
      <formula>0</formula>
    </cfRule>
  </conditionalFormatting>
  <conditionalFormatting sqref="AK14">
    <cfRule type="expression" dxfId="5" priority="12">
      <formula>"&gt;10"</formula>
    </cfRule>
  </conditionalFormatting>
  <conditionalFormatting sqref="AK14">
    <cfRule type="cellIs" dxfId="4" priority="10" operator="greaterThan">
      <formula>10</formula>
    </cfRule>
    <cfRule type="expression" dxfId="3" priority="11">
      <formula>"&gt;10"</formula>
    </cfRule>
  </conditionalFormatting>
  <conditionalFormatting sqref="AK24">
    <cfRule type="expression" dxfId="2" priority="9">
      <formula>"&gt;10"</formula>
    </cfRule>
  </conditionalFormatting>
  <conditionalFormatting sqref="AK24">
    <cfRule type="cellIs" dxfId="1" priority="7" operator="greaterThan">
      <formula>10</formula>
    </cfRule>
    <cfRule type="expression" dxfId="0" priority="8">
      <formula>"&gt;10"</formula>
    </cfRule>
  </conditionalFormatting>
  <pageMargins left="0.51181102362204722" right="0.51181102362204722" top="0.31496062992125984" bottom="0.82677165354330717" header="0.43307086614173229" footer="0.51181102362204722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rism5.Document" shapeId="1026" r:id="rId4">
          <objectPr defaultSize="0" autoPict="0" r:id="rId5">
            <anchor moveWithCells="1">
              <from>
                <xdr:col>35</xdr:col>
                <xdr:colOff>219075</xdr:colOff>
                <xdr:row>50</xdr:row>
                <xdr:rowOff>47625</xdr:rowOff>
              </from>
              <to>
                <xdr:col>42</xdr:col>
                <xdr:colOff>514350</xdr:colOff>
                <xdr:row>70</xdr:row>
                <xdr:rowOff>152400</xdr:rowOff>
              </to>
            </anchor>
          </objectPr>
        </oleObject>
      </mc:Choice>
      <mc:Fallback>
        <oleObject progId="Prism5.Document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20E53C0FB7AC40913581C3C1FA0F4B" ma:contentTypeVersion="19" ma:contentTypeDescription="Vytvoří nový dokument" ma:contentTypeScope="" ma:versionID="1351c5da29516840c1faa77427c08f07">
  <xsd:schema xmlns:xsd="http://www.w3.org/2001/XMLSchema" xmlns:xs="http://www.w3.org/2001/XMLSchema" xmlns:p="http://schemas.microsoft.com/office/2006/metadata/properties" xmlns:ns2="762f013f-6d94-4785-8b23-f7ce69e38c4e" xmlns:ns3="15c662ed-2173-4984-a730-079efaff7a70" targetNamespace="http://schemas.microsoft.com/office/2006/metadata/properties" ma:root="true" ma:fieldsID="b0ec58e6e22cc4aec907a3e83de8b447" ns2:_="" ns3:_="">
    <xsd:import namespace="762f013f-6d94-4785-8b23-f7ce69e38c4e"/>
    <xsd:import namespace="15c662ed-2173-4984-a730-079efaff7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posledn_x00ed_verz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f013f-6d94-4785-8b23-f7ce69e38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osledn_x00ed_verze" ma:index="20" nillable="true" ma:displayName="poslední verze" ma:format="Dropdown" ma:internalName="posledn_x00ed_verze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662ed-2173-4984-a730-079efaff7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b74b83-5a11-49cd-b760-2107ffd8a018}" ma:internalName="TaxCatchAll" ma:showField="CatchAllData" ma:web="15c662ed-2173-4984-a730-079efaff7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574D5-C5F1-41DD-A600-E70AAE3AE9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1C9711-FA70-4DFC-B62A-EB5E1C1EE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f013f-6d94-4785-8b23-f7ce69e38c4e"/>
    <ds:schemaRef ds:uri="15c662ed-2173-4984-a730-079efaff7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Riasy 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Toušová</dc:creator>
  <cp:lastModifiedBy>Zuzana Toušová</cp:lastModifiedBy>
  <dcterms:created xsi:type="dcterms:W3CDTF">2022-11-11T09:43:56Z</dcterms:created>
  <dcterms:modified xsi:type="dcterms:W3CDTF">2022-12-09T07:24:21Z</dcterms:modified>
</cp:coreProperties>
</file>