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mu-SCI-rcxsinice/Sdilene dokumenty/Biantox Core/cvičení 2022/Řasy/"/>
    </mc:Choice>
  </mc:AlternateContent>
  <xr:revisionPtr revIDLastSave="5" documentId="8_{705D08E3-1B34-4440-98C5-C54CE882C538}" xr6:coauthVersionLast="47" xr6:coauthVersionMax="47" xr10:uidLastSave="{9BE29770-23D4-4111-AD5C-C061C466949E}"/>
  <bookViews>
    <workbookView xWindow="-120" yWindow="-120" windowWidth="51840" windowHeight="21240" xr2:uid="{CD9B7D6F-D83E-4271-B892-73265C7EDF7C}"/>
  </bookViews>
  <sheets>
    <sheet name="GRI_A680" sheetId="1" r:id="rId1"/>
  </sheets>
  <externalReferences>
    <externalReference r:id="rId2"/>
  </externalReferences>
  <definedNames>
    <definedName name="WORK_SHEET_MODULE_PATH" hidden="1">"C:\KC4 3.4 Rev 21\OFFICE\WSMODULE.TXT"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9" i="1" l="1"/>
  <c r="AV18" i="1"/>
  <c r="AI12" i="1"/>
  <c r="U13" i="1"/>
  <c r="O56" i="1"/>
  <c r="O44" i="1"/>
  <c r="O43" i="1"/>
  <c r="O32" i="1"/>
  <c r="W28" i="1" s="1"/>
  <c r="O20" i="1"/>
  <c r="Z16" i="1"/>
  <c r="J20" i="1"/>
  <c r="D32" i="1"/>
  <c r="E32" i="1"/>
  <c r="U25" i="1"/>
  <c r="K5" i="1"/>
  <c r="BD10" i="1" s="1"/>
  <c r="AV67" i="1"/>
  <c r="O55" i="1"/>
  <c r="N55" i="1"/>
  <c r="M55" i="1"/>
  <c r="L55" i="1"/>
  <c r="K55" i="1"/>
  <c r="J55" i="1"/>
  <c r="I55" i="1"/>
  <c r="H55" i="1"/>
  <c r="G55" i="1"/>
  <c r="F55" i="1"/>
  <c r="E55" i="1"/>
  <c r="D55" i="1"/>
  <c r="O54" i="1"/>
  <c r="N54" i="1"/>
  <c r="M54" i="1"/>
  <c r="L54" i="1"/>
  <c r="K54" i="1"/>
  <c r="J54" i="1"/>
  <c r="I54" i="1"/>
  <c r="H54" i="1"/>
  <c r="G54" i="1"/>
  <c r="F54" i="1"/>
  <c r="E54" i="1"/>
  <c r="D54" i="1"/>
  <c r="O53" i="1"/>
  <c r="N53" i="1"/>
  <c r="M53" i="1"/>
  <c r="L53" i="1"/>
  <c r="K53" i="1"/>
  <c r="J53" i="1"/>
  <c r="I53" i="1"/>
  <c r="H53" i="1"/>
  <c r="G53" i="1"/>
  <c r="F53" i="1"/>
  <c r="E53" i="1"/>
  <c r="D53" i="1"/>
  <c r="O52" i="1"/>
  <c r="N52" i="1"/>
  <c r="M52" i="1"/>
  <c r="L52" i="1"/>
  <c r="K52" i="1"/>
  <c r="J52" i="1"/>
  <c r="I52" i="1"/>
  <c r="H52" i="1"/>
  <c r="G52" i="1"/>
  <c r="F52" i="1"/>
  <c r="E52" i="1"/>
  <c r="D52" i="1"/>
  <c r="O51" i="1"/>
  <c r="N51" i="1"/>
  <c r="M51" i="1"/>
  <c r="L51" i="1"/>
  <c r="K51" i="1"/>
  <c r="J51" i="1"/>
  <c r="I51" i="1"/>
  <c r="H51" i="1"/>
  <c r="G51" i="1"/>
  <c r="F51" i="1"/>
  <c r="E51" i="1"/>
  <c r="D51" i="1"/>
  <c r="O50" i="1"/>
  <c r="N50" i="1"/>
  <c r="M50" i="1"/>
  <c r="L50" i="1"/>
  <c r="K50" i="1"/>
  <c r="J50" i="1"/>
  <c r="I50" i="1"/>
  <c r="H50" i="1"/>
  <c r="G50" i="1"/>
  <c r="F50" i="1"/>
  <c r="E50" i="1"/>
  <c r="D50" i="1"/>
  <c r="O49" i="1"/>
  <c r="N49" i="1"/>
  <c r="M49" i="1"/>
  <c r="L49" i="1"/>
  <c r="K49" i="1"/>
  <c r="J49" i="1"/>
  <c r="I49" i="1"/>
  <c r="H49" i="1"/>
  <c r="G49" i="1"/>
  <c r="F49" i="1"/>
  <c r="E49" i="1"/>
  <c r="D49" i="1"/>
  <c r="O48" i="1"/>
  <c r="N48" i="1"/>
  <c r="M48" i="1"/>
  <c r="M56" i="1" s="1"/>
  <c r="L48" i="1"/>
  <c r="L56" i="1" s="1"/>
  <c r="K48" i="1"/>
  <c r="J48" i="1"/>
  <c r="I48" i="1"/>
  <c r="H48" i="1"/>
  <c r="G48" i="1"/>
  <c r="F48" i="1"/>
  <c r="E48" i="1"/>
  <c r="E56" i="1" s="1"/>
  <c r="D48" i="1"/>
  <c r="AD47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  <c r="O40" i="1"/>
  <c r="N40" i="1"/>
  <c r="M40" i="1"/>
  <c r="L40" i="1"/>
  <c r="K40" i="1"/>
  <c r="J40" i="1"/>
  <c r="I40" i="1"/>
  <c r="H40" i="1"/>
  <c r="G40" i="1"/>
  <c r="F40" i="1"/>
  <c r="E40" i="1"/>
  <c r="D40" i="1"/>
  <c r="O39" i="1"/>
  <c r="N39" i="1"/>
  <c r="M39" i="1"/>
  <c r="L39" i="1"/>
  <c r="K39" i="1"/>
  <c r="J39" i="1"/>
  <c r="I39" i="1"/>
  <c r="H39" i="1"/>
  <c r="G39" i="1"/>
  <c r="F39" i="1"/>
  <c r="E39" i="1"/>
  <c r="D39" i="1"/>
  <c r="O38" i="1"/>
  <c r="N38" i="1"/>
  <c r="M38" i="1"/>
  <c r="L38" i="1"/>
  <c r="K38" i="1"/>
  <c r="J38" i="1"/>
  <c r="I38" i="1"/>
  <c r="H38" i="1"/>
  <c r="G38" i="1"/>
  <c r="F38" i="1"/>
  <c r="E38" i="1"/>
  <c r="D38" i="1"/>
  <c r="O37" i="1"/>
  <c r="N37" i="1"/>
  <c r="M37" i="1"/>
  <c r="L37" i="1"/>
  <c r="K37" i="1"/>
  <c r="J37" i="1"/>
  <c r="I37" i="1"/>
  <c r="H37" i="1"/>
  <c r="G37" i="1"/>
  <c r="F37" i="1"/>
  <c r="E37" i="1"/>
  <c r="D37" i="1"/>
  <c r="O36" i="1"/>
  <c r="N36" i="1"/>
  <c r="M36" i="1"/>
  <c r="L36" i="1"/>
  <c r="K36" i="1"/>
  <c r="J36" i="1"/>
  <c r="J44" i="1" s="1"/>
  <c r="Z39" i="1" s="1"/>
  <c r="I36" i="1"/>
  <c r="H36" i="1"/>
  <c r="G36" i="1"/>
  <c r="G44" i="1" s="1"/>
  <c r="F36" i="1"/>
  <c r="E36" i="1"/>
  <c r="D36" i="1"/>
  <c r="AD35" i="1"/>
  <c r="O31" i="1"/>
  <c r="N31" i="1"/>
  <c r="M31" i="1"/>
  <c r="L31" i="1"/>
  <c r="K31" i="1"/>
  <c r="J31" i="1"/>
  <c r="I31" i="1"/>
  <c r="H31" i="1"/>
  <c r="G31" i="1"/>
  <c r="F31" i="1"/>
  <c r="E31" i="1"/>
  <c r="D31" i="1"/>
  <c r="O30" i="1"/>
  <c r="N30" i="1"/>
  <c r="M30" i="1"/>
  <c r="L30" i="1"/>
  <c r="K30" i="1"/>
  <c r="J30" i="1"/>
  <c r="I30" i="1"/>
  <c r="H30" i="1"/>
  <c r="G30" i="1"/>
  <c r="F30" i="1"/>
  <c r="E30" i="1"/>
  <c r="D30" i="1"/>
  <c r="O29" i="1"/>
  <c r="N29" i="1"/>
  <c r="M29" i="1"/>
  <c r="L29" i="1"/>
  <c r="K29" i="1"/>
  <c r="J29" i="1"/>
  <c r="I29" i="1"/>
  <c r="H29" i="1"/>
  <c r="G29" i="1"/>
  <c r="F29" i="1"/>
  <c r="E29" i="1"/>
  <c r="D29" i="1"/>
  <c r="O28" i="1"/>
  <c r="N28" i="1"/>
  <c r="M28" i="1"/>
  <c r="L28" i="1"/>
  <c r="K28" i="1"/>
  <c r="J28" i="1"/>
  <c r="I28" i="1"/>
  <c r="H28" i="1"/>
  <c r="G28" i="1"/>
  <c r="F28" i="1"/>
  <c r="E28" i="1"/>
  <c r="D28" i="1"/>
  <c r="O27" i="1"/>
  <c r="N27" i="1"/>
  <c r="M27" i="1"/>
  <c r="L27" i="1"/>
  <c r="K27" i="1"/>
  <c r="J27" i="1"/>
  <c r="I27" i="1"/>
  <c r="H27" i="1"/>
  <c r="G27" i="1"/>
  <c r="F27" i="1"/>
  <c r="E27" i="1"/>
  <c r="D27" i="1"/>
  <c r="O26" i="1"/>
  <c r="N26" i="1"/>
  <c r="M26" i="1"/>
  <c r="L26" i="1"/>
  <c r="K26" i="1"/>
  <c r="J26" i="1"/>
  <c r="I26" i="1"/>
  <c r="H26" i="1"/>
  <c r="G26" i="1"/>
  <c r="F26" i="1"/>
  <c r="E26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O24" i="1"/>
  <c r="N24" i="1"/>
  <c r="M24" i="1"/>
  <c r="L24" i="1"/>
  <c r="K24" i="1"/>
  <c r="K32" i="1" s="1"/>
  <c r="J24" i="1"/>
  <c r="I24" i="1"/>
  <c r="H24" i="1"/>
  <c r="H32" i="1" s="1"/>
  <c r="G24" i="1"/>
  <c r="F24" i="1"/>
  <c r="E24" i="1"/>
  <c r="D24" i="1"/>
  <c r="AD23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K16" i="1"/>
  <c r="J16" i="1"/>
  <c r="I16" i="1"/>
  <c r="H16" i="1"/>
  <c r="G16" i="1"/>
  <c r="F16" i="1"/>
  <c r="E16" i="1"/>
  <c r="D16" i="1"/>
  <c r="O15" i="1"/>
  <c r="N15" i="1"/>
  <c r="M15" i="1"/>
  <c r="L15" i="1"/>
  <c r="K15" i="1"/>
  <c r="J15" i="1"/>
  <c r="I15" i="1"/>
  <c r="H15" i="1"/>
  <c r="G15" i="1"/>
  <c r="F15" i="1"/>
  <c r="E15" i="1"/>
  <c r="D15" i="1"/>
  <c r="BE63" i="1"/>
  <c r="BF63" i="1" s="1"/>
  <c r="O14" i="1"/>
  <c r="N14" i="1"/>
  <c r="M14" i="1"/>
  <c r="L14" i="1"/>
  <c r="K14" i="1"/>
  <c r="J14" i="1"/>
  <c r="I14" i="1"/>
  <c r="H14" i="1"/>
  <c r="G14" i="1"/>
  <c r="F14" i="1"/>
  <c r="E14" i="1"/>
  <c r="D14" i="1"/>
  <c r="O13" i="1"/>
  <c r="N13" i="1"/>
  <c r="M13" i="1"/>
  <c r="L13" i="1"/>
  <c r="K13" i="1"/>
  <c r="J13" i="1"/>
  <c r="I13" i="1"/>
  <c r="H13" i="1"/>
  <c r="G13" i="1"/>
  <c r="F13" i="1"/>
  <c r="E13" i="1"/>
  <c r="D13" i="1"/>
  <c r="O12" i="1"/>
  <c r="N12" i="1"/>
  <c r="M12" i="1"/>
  <c r="L12" i="1"/>
  <c r="L20" i="1" s="1"/>
  <c r="K12" i="1"/>
  <c r="J12" i="1"/>
  <c r="I12" i="1"/>
  <c r="H12" i="1"/>
  <c r="G12" i="1"/>
  <c r="F12" i="1"/>
  <c r="E12" i="1"/>
  <c r="D12" i="1"/>
  <c r="AD11" i="1"/>
  <c r="BF59" i="1"/>
  <c r="BE10" i="1"/>
  <c r="AR10" i="1"/>
  <c r="AD9" i="1"/>
  <c r="N9" i="1"/>
  <c r="BE44" i="1"/>
  <c r="BE45" i="1" s="1"/>
  <c r="I32" i="1" l="1"/>
  <c r="Y30" i="1" s="1"/>
  <c r="G56" i="1"/>
  <c r="W53" i="1" s="1"/>
  <c r="AA52" i="1"/>
  <c r="I44" i="1"/>
  <c r="Z18" i="1"/>
  <c r="E20" i="1"/>
  <c r="M20" i="1"/>
  <c r="AC18" i="1" s="1"/>
  <c r="L32" i="1"/>
  <c r="AB25" i="1" s="1"/>
  <c r="H20" i="1"/>
  <c r="X15" i="1" s="1"/>
  <c r="F32" i="1"/>
  <c r="V27" i="1" s="1"/>
  <c r="N32" i="1"/>
  <c r="L44" i="1"/>
  <c r="AB37" i="1" s="1"/>
  <c r="J56" i="1"/>
  <c r="Z51" i="1" s="1"/>
  <c r="AN58" i="1" s="1"/>
  <c r="J5" i="1"/>
  <c r="I5" i="1" s="1"/>
  <c r="H5" i="1" s="1"/>
  <c r="G5" i="1" s="1"/>
  <c r="F5" i="1" s="1"/>
  <c r="E5" i="1" s="1"/>
  <c r="D5" i="1" s="1"/>
  <c r="K44" i="1"/>
  <c r="AA38" i="1" s="1"/>
  <c r="E44" i="1"/>
  <c r="U37" i="1" s="1"/>
  <c r="M44" i="1"/>
  <c r="AC37" i="1" s="1"/>
  <c r="X52" i="1"/>
  <c r="K20" i="1"/>
  <c r="AA13" i="1" s="1"/>
  <c r="AD25" i="1"/>
  <c r="AD29" i="1"/>
  <c r="Z42" i="1"/>
  <c r="AB14" i="1"/>
  <c r="AB18" i="1"/>
  <c r="AB13" i="1"/>
  <c r="W41" i="1"/>
  <c r="F20" i="1"/>
  <c r="V17" i="1" s="1"/>
  <c r="N20" i="1"/>
  <c r="AD17" i="1" s="1"/>
  <c r="AB17" i="1"/>
  <c r="F44" i="1"/>
  <c r="V41" i="1" s="1"/>
  <c r="N44" i="1"/>
  <c r="AD37" i="1" s="1"/>
  <c r="H56" i="1"/>
  <c r="X54" i="1" s="1"/>
  <c r="D56" i="1"/>
  <c r="AB49" i="1"/>
  <c r="G20" i="1"/>
  <c r="W17" i="1" s="1"/>
  <c r="U29" i="1"/>
  <c r="M32" i="1"/>
  <c r="AC29" i="1" s="1"/>
  <c r="Y25" i="1"/>
  <c r="AB26" i="1"/>
  <c r="W37" i="1"/>
  <c r="W40" i="1"/>
  <c r="I56" i="1"/>
  <c r="Y51" i="1" s="1"/>
  <c r="U49" i="1"/>
  <c r="AC49" i="1"/>
  <c r="AB51" i="1"/>
  <c r="AB53" i="1"/>
  <c r="AC54" i="1"/>
  <c r="V29" i="1"/>
  <c r="AD27" i="1"/>
  <c r="AB30" i="1"/>
  <c r="H44" i="1"/>
  <c r="X42" i="1" s="1"/>
  <c r="V38" i="1"/>
  <c r="U51" i="1"/>
  <c r="AC51" i="1"/>
  <c r="U53" i="1"/>
  <c r="AC53" i="1"/>
  <c r="AB41" i="1"/>
  <c r="AP37" i="1" s="1"/>
  <c r="U54" i="1"/>
  <c r="I20" i="1"/>
  <c r="Y15" i="1" s="1"/>
  <c r="G32" i="1"/>
  <c r="W29" i="1" s="1"/>
  <c r="AC28" i="1"/>
  <c r="K56" i="1"/>
  <c r="AA54" i="1" s="1"/>
  <c r="X38" i="1"/>
  <c r="AB27" i="1"/>
  <c r="D44" i="1"/>
  <c r="Z41" i="1"/>
  <c r="AB50" i="1"/>
  <c r="AA15" i="1"/>
  <c r="D20" i="1"/>
  <c r="X13" i="1"/>
  <c r="AB15" i="1"/>
  <c r="J32" i="1"/>
  <c r="Z30" i="1" s="1"/>
  <c r="AN28" i="1" s="1"/>
  <c r="F56" i="1"/>
  <c r="V53" i="1" s="1"/>
  <c r="N56" i="1"/>
  <c r="AD53" i="1" s="1"/>
  <c r="U50" i="1"/>
  <c r="AC50" i="1"/>
  <c r="AB54" i="1"/>
  <c r="AV59" i="1"/>
  <c r="BD44" i="1"/>
  <c r="AC47" i="1"/>
  <c r="AC35" i="1"/>
  <c r="BE62" i="1"/>
  <c r="BF62" i="1" s="1"/>
  <c r="AC23" i="1"/>
  <c r="AC11" i="1"/>
  <c r="U8" i="1"/>
  <c r="M9" i="1"/>
  <c r="U14" i="1"/>
  <c r="AC14" i="1"/>
  <c r="AA25" i="1"/>
  <c r="AI9" i="1"/>
  <c r="AC9" i="1"/>
  <c r="AV9" i="1"/>
  <c r="T11" i="1"/>
  <c r="T23" i="1" s="1"/>
  <c r="T35" i="1" s="1"/>
  <c r="T47" i="1" s="1"/>
  <c r="Y42" i="1"/>
  <c r="Y39" i="1"/>
  <c r="AW43" i="1"/>
  <c r="AQ10" i="1"/>
  <c r="AC15" i="1"/>
  <c r="E8" i="1"/>
  <c r="AA29" i="1"/>
  <c r="V16" i="1"/>
  <c r="AD26" i="1"/>
  <c r="X27" i="1"/>
  <c r="AD30" i="1"/>
  <c r="Y27" i="1"/>
  <c r="X26" i="1"/>
  <c r="X30" i="1"/>
  <c r="AA27" i="1"/>
  <c r="Y37" i="1"/>
  <c r="X25" i="1"/>
  <c r="X29" i="1"/>
  <c r="Y41" i="1"/>
  <c r="AA26" i="1"/>
  <c r="AA30" i="1"/>
  <c r="Z14" i="1"/>
  <c r="Z37" i="1"/>
  <c r="W38" i="1"/>
  <c r="V39" i="1"/>
  <c r="AD39" i="1"/>
  <c r="AD54" i="1"/>
  <c r="Y38" i="1"/>
  <c r="Z38" i="1"/>
  <c r="W39" i="1"/>
  <c r="W54" i="1"/>
  <c r="W51" i="1"/>
  <c r="W50" i="1"/>
  <c r="Y52" i="1"/>
  <c r="W52" i="1"/>
  <c r="AD52" i="1"/>
  <c r="V52" i="1"/>
  <c r="AC52" i="1"/>
  <c r="W42" i="1"/>
  <c r="U52" i="1"/>
  <c r="AC42" i="1" l="1"/>
  <c r="AL25" i="1"/>
  <c r="Z17" i="1"/>
  <c r="AN37" i="1" s="1"/>
  <c r="X14" i="1"/>
  <c r="AN38" i="1"/>
  <c r="U42" i="1"/>
  <c r="AI61" i="1" s="1"/>
  <c r="Z15" i="1"/>
  <c r="AN35" i="1" s="1"/>
  <c r="AP17" i="1"/>
  <c r="Y29" i="1"/>
  <c r="AR46" i="1"/>
  <c r="Y26" i="1"/>
  <c r="Y33" i="1" s="1"/>
  <c r="AB29" i="1"/>
  <c r="AP28" i="1"/>
  <c r="X18" i="1"/>
  <c r="AL17" i="1" s="1"/>
  <c r="AD41" i="1"/>
  <c r="Z13" i="1"/>
  <c r="AN33" i="1" s="1"/>
  <c r="AA37" i="1"/>
  <c r="U18" i="1"/>
  <c r="AI17" i="1" s="1"/>
  <c r="AP14" i="1"/>
  <c r="V42" i="1"/>
  <c r="AB52" i="1"/>
  <c r="W49" i="1"/>
  <c r="Z52" i="1"/>
  <c r="U66" i="1" s="1"/>
  <c r="AC25" i="1"/>
  <c r="AQ46" i="1" s="1"/>
  <c r="V30" i="1"/>
  <c r="U15" i="1"/>
  <c r="AJ50" i="1"/>
  <c r="AC27" i="1"/>
  <c r="V26" i="1"/>
  <c r="AP16" i="1"/>
  <c r="AD42" i="1"/>
  <c r="Z54" i="1"/>
  <c r="AN61" i="1" s="1"/>
  <c r="V25" i="1"/>
  <c r="AB39" i="1"/>
  <c r="AP35" i="1" s="1"/>
  <c r="AA41" i="1"/>
  <c r="AO50" i="1" s="1"/>
  <c r="AC17" i="1"/>
  <c r="AQ27" i="1" s="1"/>
  <c r="AC13" i="1"/>
  <c r="AB38" i="1"/>
  <c r="AP47" i="1" s="1"/>
  <c r="U17" i="1"/>
  <c r="AB42" i="1"/>
  <c r="AP38" i="1" s="1"/>
  <c r="Z53" i="1"/>
  <c r="AN60" i="1" s="1"/>
  <c r="X17" i="1"/>
  <c r="AL27" i="1" s="1"/>
  <c r="Z50" i="1"/>
  <c r="AN57" i="1" s="1"/>
  <c r="V50" i="1"/>
  <c r="Z49" i="1"/>
  <c r="V54" i="1"/>
  <c r="AJ61" i="1" s="1"/>
  <c r="W30" i="1"/>
  <c r="AC41" i="1"/>
  <c r="AQ50" i="1" s="1"/>
  <c r="U39" i="1"/>
  <c r="AI58" i="1" s="1"/>
  <c r="AA42" i="1"/>
  <c r="AO51" i="1" s="1"/>
  <c r="AL28" i="1"/>
  <c r="AD14" i="1"/>
  <c r="AC39" i="1"/>
  <c r="U28" i="1"/>
  <c r="U38" i="1"/>
  <c r="AI57" i="1" s="1"/>
  <c r="Z28" i="1"/>
  <c r="AA39" i="1"/>
  <c r="AO35" i="1" s="1"/>
  <c r="AI33" i="1"/>
  <c r="AN14" i="1"/>
  <c r="Y16" i="1"/>
  <c r="AM15" i="1" s="1"/>
  <c r="AQ25" i="1"/>
  <c r="X51" i="1"/>
  <c r="AL14" i="1" s="1"/>
  <c r="AA17" i="1"/>
  <c r="AO27" i="1" s="1"/>
  <c r="U41" i="1"/>
  <c r="AI60" i="1" s="1"/>
  <c r="V49" i="1"/>
  <c r="AA28" i="1"/>
  <c r="W13" i="1"/>
  <c r="AK33" i="1" s="1"/>
  <c r="AQ33" i="1"/>
  <c r="AA18" i="1"/>
  <c r="AO28" i="1" s="1"/>
  <c r="V51" i="1"/>
  <c r="V57" i="1" s="1"/>
  <c r="W26" i="1"/>
  <c r="AK47" i="1" s="1"/>
  <c r="AP13" i="1"/>
  <c r="AQ56" i="1"/>
  <c r="AA51" i="1"/>
  <c r="AP25" i="1"/>
  <c r="AC38" i="1"/>
  <c r="AQ57" i="1" s="1"/>
  <c r="AP46" i="1"/>
  <c r="AI56" i="1"/>
  <c r="AP24" i="1"/>
  <c r="AC56" i="1"/>
  <c r="Y50" i="1"/>
  <c r="AM57" i="1" s="1"/>
  <c r="AA50" i="1"/>
  <c r="AA49" i="1"/>
  <c r="U56" i="1"/>
  <c r="AA53" i="1"/>
  <c r="X37" i="1"/>
  <c r="AL33" i="1" s="1"/>
  <c r="AD38" i="1"/>
  <c r="U27" i="1"/>
  <c r="AP23" i="1"/>
  <c r="AP60" i="1"/>
  <c r="X49" i="1"/>
  <c r="AM25" i="1"/>
  <c r="AR47" i="1"/>
  <c r="AD49" i="1"/>
  <c r="AR56" i="1" s="1"/>
  <c r="Y18" i="1"/>
  <c r="AM28" i="1" s="1"/>
  <c r="AK37" i="1"/>
  <c r="AD50" i="1"/>
  <c r="AR57" i="1" s="1"/>
  <c r="Y14" i="1"/>
  <c r="AP33" i="1"/>
  <c r="AD51" i="1"/>
  <c r="AL24" i="1"/>
  <c r="V14" i="1"/>
  <c r="AJ34" i="1" s="1"/>
  <c r="AC26" i="1"/>
  <c r="AQ47" i="1" s="1"/>
  <c r="AR27" i="1"/>
  <c r="AA14" i="1"/>
  <c r="AO34" i="1" s="1"/>
  <c r="AL38" i="1"/>
  <c r="AL61" i="1"/>
  <c r="Y53" i="1"/>
  <c r="AM60" i="1" s="1"/>
  <c r="AB40" i="1"/>
  <c r="AP59" i="1" s="1"/>
  <c r="AN51" i="1"/>
  <c r="AD18" i="1"/>
  <c r="AR28" i="1" s="1"/>
  <c r="AP12" i="1"/>
  <c r="V13" i="1"/>
  <c r="AQ61" i="1"/>
  <c r="AB57" i="1"/>
  <c r="Y49" i="1"/>
  <c r="AM56" i="1" s="1"/>
  <c r="Y54" i="1"/>
  <c r="AM61" i="1" s="1"/>
  <c r="Y40" i="1"/>
  <c r="AM59" i="1" s="1"/>
  <c r="Y13" i="1"/>
  <c r="AB32" i="1"/>
  <c r="AJ27" i="1"/>
  <c r="Z40" i="1"/>
  <c r="AN59" i="1" s="1"/>
  <c r="W14" i="1"/>
  <c r="AK34" i="1" s="1"/>
  <c r="AL47" i="1"/>
  <c r="X40" i="1"/>
  <c r="AL59" i="1" s="1"/>
  <c r="U57" i="1"/>
  <c r="AA40" i="1"/>
  <c r="AO59" i="1" s="1"/>
  <c r="AO25" i="1"/>
  <c r="Z27" i="1"/>
  <c r="AK27" i="1"/>
  <c r="AQ12" i="1"/>
  <c r="V37" i="1"/>
  <c r="V45" i="1" s="1"/>
  <c r="U40" i="1"/>
  <c r="AC40" i="1"/>
  <c r="AQ59" i="1" s="1"/>
  <c r="Z26" i="1"/>
  <c r="AN47" i="1" s="1"/>
  <c r="Y17" i="1"/>
  <c r="AP27" i="1"/>
  <c r="Y28" i="1"/>
  <c r="AM26" i="1" s="1"/>
  <c r="X50" i="1"/>
  <c r="AL57" i="1" s="1"/>
  <c r="AK49" i="1"/>
  <c r="W25" i="1"/>
  <c r="AK46" i="1" s="1"/>
  <c r="AJ37" i="1"/>
  <c r="AR24" i="1"/>
  <c r="V18" i="1"/>
  <c r="AB20" i="1"/>
  <c r="AB28" i="1"/>
  <c r="AL34" i="1"/>
  <c r="U26" i="1"/>
  <c r="AI24" i="1" s="1"/>
  <c r="AB21" i="1"/>
  <c r="W27" i="1"/>
  <c r="AK48" i="1" s="1"/>
  <c r="AD13" i="1"/>
  <c r="Z25" i="1"/>
  <c r="AP50" i="1"/>
  <c r="W45" i="1"/>
  <c r="AP56" i="1"/>
  <c r="AB33" i="1"/>
  <c r="V15" i="1"/>
  <c r="AJ35" i="1" s="1"/>
  <c r="X53" i="1"/>
  <c r="V28" i="1"/>
  <c r="AJ26" i="1" s="1"/>
  <c r="AD15" i="1"/>
  <c r="AR25" i="1" s="1"/>
  <c r="AC30" i="1"/>
  <c r="AQ28" i="1" s="1"/>
  <c r="W15" i="1"/>
  <c r="AK35" i="1" s="1"/>
  <c r="AB56" i="1"/>
  <c r="AC57" i="1"/>
  <c r="X28" i="1"/>
  <c r="AD28" i="1"/>
  <c r="U30" i="1"/>
  <c r="X39" i="1"/>
  <c r="X41" i="1"/>
  <c r="AL37" i="1" s="1"/>
  <c r="AD40" i="1"/>
  <c r="AR59" i="1" s="1"/>
  <c r="V40" i="1"/>
  <c r="AJ36" i="1" s="1"/>
  <c r="W18" i="1"/>
  <c r="Z29" i="1"/>
  <c r="AK59" i="1"/>
  <c r="AJ57" i="1"/>
  <c r="AR48" i="1"/>
  <c r="AO47" i="1"/>
  <c r="AD44" i="1"/>
  <c r="AB47" i="1"/>
  <c r="AB35" i="1"/>
  <c r="BE61" i="1"/>
  <c r="BF61" i="1" s="1"/>
  <c r="AB23" i="1"/>
  <c r="AB11" i="1"/>
  <c r="BC10" i="1"/>
  <c r="BC44" i="1"/>
  <c r="AP10" i="1"/>
  <c r="AB9" i="1"/>
  <c r="L9" i="1"/>
  <c r="AQ13" i="1"/>
  <c r="AQ14" i="1"/>
  <c r="AR51" i="1"/>
  <c r="AJ48" i="1"/>
  <c r="AM46" i="1"/>
  <c r="Y44" i="1"/>
  <c r="Y45" i="1"/>
  <c r="AM33" i="1"/>
  <c r="AD33" i="1"/>
  <c r="AI13" i="1"/>
  <c r="V66" i="1"/>
  <c r="AO14" i="1"/>
  <c r="AJ51" i="1"/>
  <c r="AK56" i="1"/>
  <c r="W56" i="1"/>
  <c r="W57" i="1"/>
  <c r="AJ60" i="1"/>
  <c r="AJ16" i="1"/>
  <c r="AD32" i="1"/>
  <c r="BD45" i="1"/>
  <c r="AK57" i="1"/>
  <c r="AK50" i="1"/>
  <c r="AL51" i="1"/>
  <c r="W44" i="1"/>
  <c r="AA32" i="1"/>
  <c r="AO23" i="1"/>
  <c r="AA33" i="1"/>
  <c r="AO57" i="1"/>
  <c r="AN56" i="1"/>
  <c r="AK58" i="1"/>
  <c r="AN34" i="1"/>
  <c r="AR50" i="1"/>
  <c r="AR37" i="1"/>
  <c r="AM50" i="1"/>
  <c r="AQ34" i="1"/>
  <c r="AK60" i="1"/>
  <c r="AK16" i="1"/>
  <c r="AR60" i="1"/>
  <c r="AR16" i="1"/>
  <c r="AM48" i="1"/>
  <c r="AM35" i="1"/>
  <c r="AQ16" i="1"/>
  <c r="AC20" i="1"/>
  <c r="AK51" i="1"/>
  <c r="AM58" i="1"/>
  <c r="AM14" i="1"/>
  <c r="AQ38" i="1"/>
  <c r="AJ15" i="1"/>
  <c r="AK61" i="1"/>
  <c r="AR61" i="1"/>
  <c r="AR17" i="1"/>
  <c r="Z21" i="1"/>
  <c r="X33" i="1"/>
  <c r="X32" i="1"/>
  <c r="AL23" i="1"/>
  <c r="AB16" i="1"/>
  <c r="AP15" i="1" s="1"/>
  <c r="AA16" i="1"/>
  <c r="AO26" i="1" s="1"/>
  <c r="AD16" i="1"/>
  <c r="AR36" i="1" s="1"/>
  <c r="AC16" i="1"/>
  <c r="AQ26" i="1" s="1"/>
  <c r="U16" i="1"/>
  <c r="AM51" i="1"/>
  <c r="AI16" i="1"/>
  <c r="AC21" i="1"/>
  <c r="AO46" i="1"/>
  <c r="AO33" i="1"/>
  <c r="AA45" i="1"/>
  <c r="Z44" i="1"/>
  <c r="Z45" i="1"/>
  <c r="AJ47" i="1"/>
  <c r="AQ17" i="1"/>
  <c r="X16" i="1"/>
  <c r="W16" i="1"/>
  <c r="AK36" i="1" s="1"/>
  <c r="AQ24" i="1"/>
  <c r="AN12" i="1" l="1"/>
  <c r="S20" i="1"/>
  <c r="AN25" i="1"/>
  <c r="AN13" i="1"/>
  <c r="AL56" i="1"/>
  <c r="AI38" i="1"/>
  <c r="AJ28" i="1"/>
  <c r="AM27" i="1"/>
  <c r="AJ23" i="1"/>
  <c r="AM24" i="1"/>
  <c r="Z20" i="1"/>
  <c r="Z22" i="1" s="1"/>
  <c r="AO48" i="1"/>
  <c r="AP51" i="1"/>
  <c r="S32" i="1"/>
  <c r="AR12" i="1"/>
  <c r="AN36" i="1"/>
  <c r="AO58" i="1"/>
  <c r="AJ24" i="1"/>
  <c r="X21" i="1"/>
  <c r="X22" i="1" s="1"/>
  <c r="U58" i="1"/>
  <c r="Y32" i="1"/>
  <c r="AM47" i="1"/>
  <c r="X20" i="1"/>
  <c r="U21" i="1"/>
  <c r="AA44" i="1"/>
  <c r="AI28" i="1"/>
  <c r="AI49" i="1"/>
  <c r="AQ23" i="1"/>
  <c r="AI14" i="1"/>
  <c r="AI19" i="1" s="1"/>
  <c r="AI25" i="1"/>
  <c r="U20" i="1"/>
  <c r="AR38" i="1"/>
  <c r="AK12" i="1"/>
  <c r="AC44" i="1"/>
  <c r="AP58" i="1"/>
  <c r="AN49" i="1"/>
  <c r="AP48" i="1"/>
  <c r="AP53" i="1" s="1"/>
  <c r="AO60" i="1"/>
  <c r="AJ13" i="1"/>
  <c r="AO17" i="1"/>
  <c r="V32" i="1"/>
  <c r="AD45" i="1"/>
  <c r="AD46" i="1" s="1"/>
  <c r="Z56" i="1"/>
  <c r="Z58" i="1" s="1"/>
  <c r="S57" i="1"/>
  <c r="AN17" i="1"/>
  <c r="AK28" i="1"/>
  <c r="AI27" i="1"/>
  <c r="S56" i="1"/>
  <c r="V33" i="1"/>
  <c r="V34" i="1" s="1"/>
  <c r="AP61" i="1"/>
  <c r="AN16" i="1"/>
  <c r="AN19" i="1" s="1"/>
  <c r="AC33" i="1"/>
  <c r="Z57" i="1"/>
  <c r="AP34" i="1"/>
  <c r="AB44" i="1"/>
  <c r="AM34" i="1"/>
  <c r="AO37" i="1"/>
  <c r="AR34" i="1"/>
  <c r="AB45" i="1"/>
  <c r="AB46" i="1" s="1"/>
  <c r="AP57" i="1"/>
  <c r="AN24" i="1"/>
  <c r="AQ60" i="1"/>
  <c r="Y21" i="1"/>
  <c r="W33" i="1"/>
  <c r="AI34" i="1"/>
  <c r="AQ37" i="1"/>
  <c r="AO38" i="1"/>
  <c r="AO40" i="1" s="1"/>
  <c r="W32" i="1"/>
  <c r="W34" i="1" s="1"/>
  <c r="V56" i="1"/>
  <c r="V44" i="1"/>
  <c r="V46" i="1" s="1"/>
  <c r="AI48" i="1"/>
  <c r="AL12" i="1"/>
  <c r="AC32" i="1"/>
  <c r="AM23" i="1"/>
  <c r="AK24" i="1"/>
  <c r="AI35" i="1"/>
  <c r="AQ48" i="1"/>
  <c r="AO61" i="1"/>
  <c r="AQ35" i="1"/>
  <c r="AC45" i="1"/>
  <c r="AM38" i="1"/>
  <c r="Y20" i="1"/>
  <c r="AM37" i="1"/>
  <c r="AM40" i="1" s="1"/>
  <c r="AQ58" i="1"/>
  <c r="AL46" i="1"/>
  <c r="U44" i="1"/>
  <c r="AI37" i="1"/>
  <c r="U45" i="1"/>
  <c r="AM16" i="1"/>
  <c r="AI50" i="1"/>
  <c r="AA57" i="1"/>
  <c r="AR14" i="1"/>
  <c r="Y57" i="1"/>
  <c r="AR58" i="1"/>
  <c r="AR63" i="1" s="1"/>
  <c r="AK13" i="1"/>
  <c r="AA20" i="1"/>
  <c r="AP18" i="1"/>
  <c r="AD21" i="1"/>
  <c r="AO13" i="1"/>
  <c r="AD20" i="1"/>
  <c r="AA21" i="1"/>
  <c r="AI26" i="1"/>
  <c r="AO12" i="1"/>
  <c r="AP30" i="1"/>
  <c r="AK23" i="1"/>
  <c r="AO56" i="1"/>
  <c r="AK14" i="1"/>
  <c r="Y46" i="1"/>
  <c r="AO24" i="1"/>
  <c r="AO30" i="1" s="1"/>
  <c r="AJ58" i="1"/>
  <c r="AR35" i="1"/>
  <c r="AM17" i="1"/>
  <c r="AN48" i="1"/>
  <c r="AP39" i="1"/>
  <c r="AP29" i="1"/>
  <c r="AI62" i="1"/>
  <c r="AB58" i="1"/>
  <c r="AM13" i="1"/>
  <c r="AD56" i="1"/>
  <c r="AO16" i="1"/>
  <c r="AA56" i="1"/>
  <c r="AC58" i="1"/>
  <c r="AP40" i="1"/>
  <c r="AJ46" i="1"/>
  <c r="AJ53" i="1" s="1"/>
  <c r="W46" i="1"/>
  <c r="AJ56" i="1"/>
  <c r="AI51" i="1"/>
  <c r="U33" i="1"/>
  <c r="AC22" i="1"/>
  <c r="Y34" i="1"/>
  <c r="AP19" i="1"/>
  <c r="AR52" i="1"/>
  <c r="AJ38" i="1"/>
  <c r="AR13" i="1"/>
  <c r="AL49" i="1"/>
  <c r="AM36" i="1"/>
  <c r="AD57" i="1"/>
  <c r="AJ17" i="1"/>
  <c r="AI18" i="1"/>
  <c r="AI46" i="1"/>
  <c r="AK17" i="1"/>
  <c r="AK38" i="1"/>
  <c r="AK39" i="1" s="1"/>
  <c r="W66" i="1"/>
  <c r="S45" i="1"/>
  <c r="AP26" i="1"/>
  <c r="AJ33" i="1"/>
  <c r="AJ40" i="1" s="1"/>
  <c r="S33" i="1"/>
  <c r="U65" i="1"/>
  <c r="Y56" i="1"/>
  <c r="V21" i="1"/>
  <c r="Z32" i="1"/>
  <c r="V20" i="1"/>
  <c r="AJ12" i="1"/>
  <c r="AI47" i="1"/>
  <c r="U64" i="1"/>
  <c r="AI59" i="1"/>
  <c r="V65" i="1"/>
  <c r="Y22" i="1"/>
  <c r="AB34" i="1"/>
  <c r="AJ59" i="1"/>
  <c r="AO36" i="1"/>
  <c r="AQ49" i="1"/>
  <c r="AI36" i="1"/>
  <c r="W20" i="1"/>
  <c r="AI23" i="1"/>
  <c r="AI30" i="1" s="1"/>
  <c r="AO49" i="1"/>
  <c r="S44" i="1"/>
  <c r="AL26" i="1"/>
  <c r="AQ51" i="1"/>
  <c r="AQ18" i="1"/>
  <c r="U32" i="1"/>
  <c r="AM12" i="1"/>
  <c r="X44" i="1"/>
  <c r="AL48" i="1"/>
  <c r="AL35" i="1"/>
  <c r="AL39" i="1" s="1"/>
  <c r="AP36" i="1"/>
  <c r="AR15" i="1"/>
  <c r="X56" i="1"/>
  <c r="V64" i="1"/>
  <c r="AQ36" i="1"/>
  <c r="AJ14" i="1"/>
  <c r="AN50" i="1"/>
  <c r="AN27" i="1"/>
  <c r="AR23" i="1"/>
  <c r="AR33" i="1"/>
  <c r="X57" i="1"/>
  <c r="AP49" i="1"/>
  <c r="AK25" i="1"/>
  <c r="AK53" i="1"/>
  <c r="AQ40" i="1"/>
  <c r="AL13" i="1"/>
  <c r="AR26" i="1"/>
  <c r="W21" i="1"/>
  <c r="AB22" i="1"/>
  <c r="AN23" i="1"/>
  <c r="Z33" i="1"/>
  <c r="Z34" i="1" s="1"/>
  <c r="AN46" i="1"/>
  <c r="AM49" i="1"/>
  <c r="AM63" i="1"/>
  <c r="AL58" i="1"/>
  <c r="AR53" i="1"/>
  <c r="AR49" i="1"/>
  <c r="AL16" i="1"/>
  <c r="AL60" i="1"/>
  <c r="AJ25" i="1"/>
  <c r="AJ29" i="1" s="1"/>
  <c r="AA46" i="1"/>
  <c r="AQ19" i="1"/>
  <c r="AJ49" i="1"/>
  <c r="AK52" i="1"/>
  <c r="AL50" i="1"/>
  <c r="X45" i="1"/>
  <c r="AL15" i="1"/>
  <c r="AK26" i="1"/>
  <c r="U63" i="1"/>
  <c r="V63" i="1"/>
  <c r="S21" i="1"/>
  <c r="AQ29" i="1"/>
  <c r="AQ30" i="1"/>
  <c r="AA34" i="1"/>
  <c r="AL36" i="1"/>
  <c r="AK62" i="1"/>
  <c r="AK63" i="1"/>
  <c r="AA47" i="1"/>
  <c r="AA23" i="1"/>
  <c r="AA35" i="1"/>
  <c r="AA11" i="1"/>
  <c r="BE60" i="1"/>
  <c r="BF60" i="1" s="1"/>
  <c r="BB10" i="1"/>
  <c r="BB44" i="1"/>
  <c r="AO10" i="1"/>
  <c r="AA9" i="1"/>
  <c r="K9" i="1"/>
  <c r="V58" i="1"/>
  <c r="AC34" i="1"/>
  <c r="AN63" i="1"/>
  <c r="AN62" i="1"/>
  <c r="AR62" i="1"/>
  <c r="BC45" i="1"/>
  <c r="AL30" i="1"/>
  <c r="AL29" i="1"/>
  <c r="AQ15" i="1"/>
  <c r="AK15" i="1"/>
  <c r="AI63" i="1"/>
  <c r="AJ63" i="1"/>
  <c r="AI15" i="1"/>
  <c r="AO53" i="1"/>
  <c r="AO52" i="1"/>
  <c r="X34" i="1"/>
  <c r="AN26" i="1"/>
  <c r="AO15" i="1"/>
  <c r="AM62" i="1"/>
  <c r="AN15" i="1"/>
  <c r="Z46" i="1"/>
  <c r="AD34" i="1"/>
  <c r="AN40" i="1"/>
  <c r="AN39" i="1"/>
  <c r="W58" i="1"/>
  <c r="AM53" i="1"/>
  <c r="AM52" i="1"/>
  <c r="S58" i="1" l="1"/>
  <c r="AN18" i="1"/>
  <c r="AM30" i="1"/>
  <c r="AC46" i="1"/>
  <c r="U22" i="1"/>
  <c r="AI20" i="1"/>
  <c r="W22" i="1"/>
  <c r="AQ53" i="1"/>
  <c r="AO19" i="1"/>
  <c r="AP52" i="1"/>
  <c r="AP54" i="1" s="1"/>
  <c r="V22" i="1"/>
  <c r="AO18" i="1"/>
  <c r="AP62" i="1"/>
  <c r="AP63" i="1"/>
  <c r="AI39" i="1"/>
  <c r="AQ62" i="1"/>
  <c r="AR19" i="1"/>
  <c r="AN29" i="1"/>
  <c r="S34" i="1"/>
  <c r="AJ62" i="1"/>
  <c r="AO63" i="1"/>
  <c r="AK30" i="1"/>
  <c r="AM29" i="1"/>
  <c r="AM31" i="1" s="1"/>
  <c r="AA58" i="1"/>
  <c r="AO39" i="1"/>
  <c r="AO41" i="1" s="1"/>
  <c r="AP20" i="1"/>
  <c r="AJ39" i="1"/>
  <c r="AJ41" i="1" s="1"/>
  <c r="AQ63" i="1"/>
  <c r="AM39" i="1"/>
  <c r="AM41" i="1" s="1"/>
  <c r="AK18" i="1"/>
  <c r="AQ39" i="1"/>
  <c r="AQ41" i="1" s="1"/>
  <c r="AO29" i="1"/>
  <c r="AO31" i="1" s="1"/>
  <c r="AJ52" i="1"/>
  <c r="AJ30" i="1"/>
  <c r="AJ31" i="1" s="1"/>
  <c r="AQ20" i="1"/>
  <c r="AI40" i="1"/>
  <c r="W64" i="1"/>
  <c r="AD22" i="1"/>
  <c r="Y58" i="1"/>
  <c r="AK19" i="1"/>
  <c r="AP31" i="1"/>
  <c r="U46" i="1"/>
  <c r="AO62" i="1"/>
  <c r="AK29" i="1"/>
  <c r="AA22" i="1"/>
  <c r="AL18" i="1"/>
  <c r="AM18" i="1"/>
  <c r="AD58" i="1"/>
  <c r="AK40" i="1"/>
  <c r="AK41" i="1" s="1"/>
  <c r="AI64" i="1"/>
  <c r="AP41" i="1"/>
  <c r="AI52" i="1"/>
  <c r="AQ52" i="1"/>
  <c r="AM19" i="1"/>
  <c r="AP64" i="1"/>
  <c r="AJ19" i="1"/>
  <c r="X46" i="1"/>
  <c r="AL62" i="1"/>
  <c r="AN55" i="1"/>
  <c r="S46" i="1"/>
  <c r="AI29" i="1"/>
  <c r="AI31" i="1" s="1"/>
  <c r="AR54" i="1"/>
  <c r="AI53" i="1"/>
  <c r="U34" i="1"/>
  <c r="AJ54" i="1"/>
  <c r="AR18" i="1"/>
  <c r="AN53" i="1"/>
  <c r="AN20" i="1"/>
  <c r="AM55" i="1"/>
  <c r="AL52" i="1"/>
  <c r="AL19" i="1"/>
  <c r="AL40" i="1"/>
  <c r="AL41" i="1" s="1"/>
  <c r="AN30" i="1"/>
  <c r="W65" i="1"/>
  <c r="AL53" i="1"/>
  <c r="AN45" i="1"/>
  <c r="X58" i="1"/>
  <c r="AK54" i="1"/>
  <c r="AR64" i="1"/>
  <c r="AK64" i="1"/>
  <c r="AL63" i="1"/>
  <c r="AN22" i="1"/>
  <c r="AN32" i="1"/>
  <c r="AM45" i="1"/>
  <c r="AR39" i="1"/>
  <c r="AR40" i="1"/>
  <c r="AN41" i="1"/>
  <c r="AM64" i="1"/>
  <c r="AN64" i="1"/>
  <c r="AJ18" i="1"/>
  <c r="AQ31" i="1"/>
  <c r="W63" i="1"/>
  <c r="AM32" i="1"/>
  <c r="BC35" i="1" s="1"/>
  <c r="AR29" i="1"/>
  <c r="AR30" i="1"/>
  <c r="AN52" i="1"/>
  <c r="AO20" i="1"/>
  <c r="AL31" i="1"/>
  <c r="AJ64" i="1"/>
  <c r="AM22" i="1"/>
  <c r="AO54" i="1"/>
  <c r="AM11" i="1"/>
  <c r="AN11" i="1"/>
  <c r="Y47" i="1"/>
  <c r="Y23" i="1"/>
  <c r="Y35" i="1"/>
  <c r="Y11" i="1"/>
  <c r="AW63" i="1"/>
  <c r="AX63" i="1" s="1"/>
  <c r="I9" i="1"/>
  <c r="BA44" i="1"/>
  <c r="AZ10" i="1"/>
  <c r="AM10" i="1"/>
  <c r="Y9" i="1"/>
  <c r="S22" i="1"/>
  <c r="AM54" i="1"/>
  <c r="BB45" i="1"/>
  <c r="AN31" i="1" l="1"/>
  <c r="AI41" i="1"/>
  <c r="AK31" i="1"/>
  <c r="AK20" i="1"/>
  <c r="AQ54" i="1"/>
  <c r="AR20" i="1"/>
  <c r="AO64" i="1"/>
  <c r="AQ64" i="1"/>
  <c r="AR41" i="1"/>
  <c r="AM20" i="1"/>
  <c r="AL64" i="1"/>
  <c r="AI54" i="1"/>
  <c r="AN54" i="1"/>
  <c r="AL20" i="1"/>
  <c r="AJ20" i="1"/>
  <c r="AO55" i="1"/>
  <c r="AL54" i="1"/>
  <c r="AR31" i="1"/>
  <c r="AO45" i="1"/>
  <c r="BE37" i="1"/>
  <c r="AV33" i="1"/>
  <c r="AY38" i="1"/>
  <c r="AW35" i="1"/>
  <c r="AW33" i="1"/>
  <c r="BB37" i="1"/>
  <c r="AY36" i="1"/>
  <c r="BE38" i="1"/>
  <c r="BD33" i="1"/>
  <c r="BE34" i="1"/>
  <c r="BC37" i="1"/>
  <c r="BA34" i="1"/>
  <c r="BB36" i="1"/>
  <c r="BB35" i="1"/>
  <c r="AY35" i="1"/>
  <c r="BA38" i="1"/>
  <c r="BA35" i="1"/>
  <c r="BA37" i="1"/>
  <c r="AX34" i="1"/>
  <c r="AY33" i="1"/>
  <c r="AZ34" i="1"/>
  <c r="BE36" i="1"/>
  <c r="AW36" i="1"/>
  <c r="AZ36" i="1"/>
  <c r="AX38" i="1"/>
  <c r="BA36" i="1"/>
  <c r="AZ37" i="1"/>
  <c r="AY34" i="1"/>
  <c r="BC33" i="1"/>
  <c r="BB38" i="1"/>
  <c r="AV38" i="1"/>
  <c r="BC36" i="1"/>
  <c r="AV37" i="1"/>
  <c r="BE35" i="1"/>
  <c r="BD37" i="1"/>
  <c r="AZ35" i="1"/>
  <c r="AY37" i="1"/>
  <c r="AW38" i="1"/>
  <c r="AV12" i="1"/>
  <c r="AW14" i="1"/>
  <c r="AX35" i="1"/>
  <c r="BD34" i="1"/>
  <c r="AZ38" i="1"/>
  <c r="AV34" i="1"/>
  <c r="AX37" i="1"/>
  <c r="BD38" i="1"/>
  <c r="BB33" i="1"/>
  <c r="AO32" i="1"/>
  <c r="BD36" i="1"/>
  <c r="BD35" i="1"/>
  <c r="BE33" i="1"/>
  <c r="AV35" i="1"/>
  <c r="BC38" i="1"/>
  <c r="BA33" i="1"/>
  <c r="BC34" i="1"/>
  <c r="AW34" i="1"/>
  <c r="AX33" i="1"/>
  <c r="AW37" i="1"/>
  <c r="AV36" i="1"/>
  <c r="AX36" i="1"/>
  <c r="AZ33" i="1"/>
  <c r="BB34" i="1"/>
  <c r="AY28" i="1"/>
  <c r="BC27" i="1"/>
  <c r="AY26" i="1"/>
  <c r="BC25" i="1"/>
  <c r="BE24" i="1"/>
  <c r="AW24" i="1"/>
  <c r="AY23" i="1"/>
  <c r="AX28" i="1"/>
  <c r="BB27" i="1"/>
  <c r="AX26" i="1"/>
  <c r="BB25" i="1"/>
  <c r="BD24" i="1"/>
  <c r="AV24" i="1"/>
  <c r="AX23" i="1"/>
  <c r="BE28" i="1"/>
  <c r="AW28" i="1"/>
  <c r="BA27" i="1"/>
  <c r="BE26" i="1"/>
  <c r="AW26" i="1"/>
  <c r="BA25" i="1"/>
  <c r="BC24" i="1"/>
  <c r="BE23" i="1"/>
  <c r="AW23" i="1"/>
  <c r="BD28" i="1"/>
  <c r="AV28" i="1"/>
  <c r="AZ27" i="1"/>
  <c r="BD26" i="1"/>
  <c r="AV26" i="1"/>
  <c r="AZ25" i="1"/>
  <c r="BB24" i="1"/>
  <c r="BD23" i="1"/>
  <c r="AV23" i="1"/>
  <c r="BC28" i="1"/>
  <c r="AY27" i="1"/>
  <c r="BC26" i="1"/>
  <c r="AY25" i="1"/>
  <c r="BA24" i="1"/>
  <c r="BC23" i="1"/>
  <c r="BB28" i="1"/>
  <c r="AX27" i="1"/>
  <c r="BB26" i="1"/>
  <c r="AX25" i="1"/>
  <c r="AZ24" i="1"/>
  <c r="BB23" i="1"/>
  <c r="AZ28" i="1"/>
  <c r="AV27" i="1"/>
  <c r="AX24" i="1"/>
  <c r="BE25" i="1"/>
  <c r="BD25" i="1"/>
  <c r="BA26" i="1"/>
  <c r="AW25" i="1"/>
  <c r="BA23" i="1"/>
  <c r="AZ26" i="1"/>
  <c r="AV25" i="1"/>
  <c r="AZ23" i="1"/>
  <c r="BE27" i="1"/>
  <c r="BD27" i="1"/>
  <c r="AY24" i="1"/>
  <c r="AW27" i="1"/>
  <c r="BA28" i="1"/>
  <c r="AY17" i="1"/>
  <c r="BD16" i="1"/>
  <c r="AV16" i="1"/>
  <c r="BE15" i="1"/>
  <c r="AW15" i="1"/>
  <c r="AX14" i="1"/>
  <c r="AY13" i="1"/>
  <c r="BE12" i="1"/>
  <c r="AW12" i="1"/>
  <c r="AX17" i="1"/>
  <c r="BC16" i="1"/>
  <c r="BD15" i="1"/>
  <c r="AV15" i="1"/>
  <c r="BE14" i="1"/>
  <c r="AX13" i="1"/>
  <c r="BD12" i="1"/>
  <c r="BE17" i="1"/>
  <c r="AW17" i="1"/>
  <c r="BB16" i="1"/>
  <c r="BC15" i="1"/>
  <c r="BD14" i="1"/>
  <c r="AV14" i="1"/>
  <c r="BE13" i="1"/>
  <c r="AW13" i="1"/>
  <c r="BC12" i="1"/>
  <c r="BD17" i="1"/>
  <c r="AV17" i="1"/>
  <c r="BA16" i="1"/>
  <c r="BB15" i="1"/>
  <c r="BC14" i="1"/>
  <c r="BD13" i="1"/>
  <c r="AV13" i="1"/>
  <c r="BB12" i="1"/>
  <c r="BC17" i="1"/>
  <c r="AZ16" i="1"/>
  <c r="BA15" i="1"/>
  <c r="BB14" i="1"/>
  <c r="BC13" i="1"/>
  <c r="BA12" i="1"/>
  <c r="BB17" i="1"/>
  <c r="AY16" i="1"/>
  <c r="AZ15" i="1"/>
  <c r="BA14" i="1"/>
  <c r="BB13" i="1"/>
  <c r="AZ12" i="1"/>
  <c r="BA17" i="1"/>
  <c r="AX16" i="1"/>
  <c r="AY15" i="1"/>
  <c r="AZ14" i="1"/>
  <c r="BA13" i="1"/>
  <c r="AY12" i="1"/>
  <c r="AX15" i="1"/>
  <c r="AZ17" i="1"/>
  <c r="AY14" i="1"/>
  <c r="BE16" i="1"/>
  <c r="AW16" i="1"/>
  <c r="AZ13" i="1"/>
  <c r="AX12" i="1"/>
  <c r="BA45" i="1"/>
  <c r="AO11" i="1"/>
  <c r="X35" i="1"/>
  <c r="X23" i="1"/>
  <c r="X47" i="1"/>
  <c r="X11" i="1"/>
  <c r="AW62" i="1"/>
  <c r="AX62" i="1" s="1"/>
  <c r="X9" i="1"/>
  <c r="H9" i="1"/>
  <c r="AZ44" i="1"/>
  <c r="AY10" i="1"/>
  <c r="AL10" i="1"/>
  <c r="AO22" i="1"/>
  <c r="BB39" i="1" l="1"/>
  <c r="BB50" i="1" s="1"/>
  <c r="AZ40" i="1"/>
  <c r="BA51" i="1" s="1"/>
  <c r="AX39" i="1"/>
  <c r="AY50" i="1" s="1"/>
  <c r="AY40" i="1"/>
  <c r="AZ51" i="1" s="1"/>
  <c r="BE40" i="1"/>
  <c r="BE51" i="1" s="1"/>
  <c r="BC40" i="1"/>
  <c r="BC51" i="1" s="1"/>
  <c r="BA40" i="1"/>
  <c r="BD39" i="1"/>
  <c r="BD50" i="1" s="1"/>
  <c r="AW39" i="1"/>
  <c r="AX50" i="1" s="1"/>
  <c r="BA39" i="1"/>
  <c r="BE39" i="1"/>
  <c r="BE50" i="1" s="1"/>
  <c r="BC39" i="1"/>
  <c r="BC50" i="1" s="1"/>
  <c r="BB40" i="1"/>
  <c r="BB51" i="1" s="1"/>
  <c r="AV40" i="1"/>
  <c r="AW51" i="1" s="1"/>
  <c r="AY39" i="1"/>
  <c r="AZ50" i="1" s="1"/>
  <c r="AX40" i="1"/>
  <c r="AY51" i="1" s="1"/>
  <c r="AV39" i="1"/>
  <c r="AW50" i="1" s="1"/>
  <c r="AW40" i="1"/>
  <c r="AX51" i="1" s="1"/>
  <c r="AZ18" i="1"/>
  <c r="AZ39" i="1"/>
  <c r="BA50" i="1" s="1"/>
  <c r="BD40" i="1"/>
  <c r="BD51" i="1" s="1"/>
  <c r="AW53" i="1"/>
  <c r="AW52" i="1"/>
  <c r="AY59" i="1" a="1"/>
  <c r="AV30" i="1"/>
  <c r="AW49" i="1" s="1"/>
  <c r="AV29" i="1"/>
  <c r="AW48" i="1" s="1"/>
  <c r="BA18" i="1"/>
  <c r="BA19" i="1"/>
  <c r="BG59" i="1" a="1"/>
  <c r="BD19" i="1"/>
  <c r="BD53" i="1" s="1"/>
  <c r="BD18" i="1"/>
  <c r="BD52" i="1" s="1"/>
  <c r="AW19" i="1"/>
  <c r="AX53" i="1" s="1"/>
  <c r="AW18" i="1"/>
  <c r="AX52" i="1" s="1"/>
  <c r="AZ29" i="1"/>
  <c r="BA48" i="1" s="1"/>
  <c r="AZ30" i="1"/>
  <c r="BA49" i="1" s="1"/>
  <c r="BD30" i="1"/>
  <c r="BD49" i="1" s="1"/>
  <c r="BD29" i="1"/>
  <c r="BD48" i="1" s="1"/>
  <c r="AW30" i="1"/>
  <c r="AX49" i="1" s="1"/>
  <c r="AW29" i="1"/>
  <c r="AX48" i="1" s="1"/>
  <c r="AY30" i="1"/>
  <c r="AZ49" i="1" s="1"/>
  <c r="AY29" i="1"/>
  <c r="AZ48" i="1" s="1"/>
  <c r="AZ45" i="1"/>
  <c r="BE19" i="1"/>
  <c r="BE53" i="1" s="1"/>
  <c r="BE18" i="1"/>
  <c r="BE52" i="1" s="1"/>
  <c r="BC29" i="1"/>
  <c r="BC48" i="1" s="1"/>
  <c r="BC30" i="1"/>
  <c r="BC49" i="1" s="1"/>
  <c r="BE30" i="1"/>
  <c r="BE49" i="1" s="1"/>
  <c r="BE29" i="1"/>
  <c r="BE48" i="1" s="1"/>
  <c r="AX30" i="1"/>
  <c r="AY49" i="1" s="1"/>
  <c r="AX29" i="1"/>
  <c r="AY48" i="1" s="1"/>
  <c r="BA52" i="1"/>
  <c r="AZ19" i="1"/>
  <c r="BA53" i="1" s="1"/>
  <c r="BB59" i="1" a="1"/>
  <c r="BJ59" i="1" a="1"/>
  <c r="BA29" i="1"/>
  <c r="BA30" i="1"/>
  <c r="BB29" i="1"/>
  <c r="BB48" i="1" s="1"/>
  <c r="BB30" i="1"/>
  <c r="BB49" i="1" s="1"/>
  <c r="BB18" i="1"/>
  <c r="BB52" i="1" s="1"/>
  <c r="BB19" i="1"/>
  <c r="BB53" i="1" s="1"/>
  <c r="AY18" i="1"/>
  <c r="AZ52" i="1" s="1"/>
  <c r="AY19" i="1"/>
  <c r="AZ53" i="1" s="1"/>
  <c r="BC19" i="1"/>
  <c r="BC53" i="1" s="1"/>
  <c r="BC18" i="1"/>
  <c r="BC52" i="1" s="1"/>
  <c r="W35" i="1"/>
  <c r="W23" i="1"/>
  <c r="W47" i="1"/>
  <c r="W11" i="1"/>
  <c r="AW61" i="1"/>
  <c r="AX61" i="1" s="1"/>
  <c r="W9" i="1"/>
  <c r="G9" i="1"/>
  <c r="AY44" i="1"/>
  <c r="AX10" i="1"/>
  <c r="AK10" i="1"/>
  <c r="AX18" i="1"/>
  <c r="AY52" i="1" s="1"/>
  <c r="AX19" i="1"/>
  <c r="AY53" i="1" s="1"/>
  <c r="V47" i="1" l="1"/>
  <c r="V35" i="1"/>
  <c r="V23" i="1"/>
  <c r="AW60" i="1"/>
  <c r="AX60" i="1" s="1"/>
  <c r="V11" i="1"/>
  <c r="AJ10" i="1"/>
  <c r="V9" i="1"/>
  <c r="F9" i="1"/>
  <c r="AX44" i="1"/>
  <c r="AW10" i="1"/>
  <c r="BK63" i="1"/>
  <c r="BJ63" i="1"/>
  <c r="BK62" i="1"/>
  <c r="BJ62" i="1"/>
  <c r="BK61" i="1"/>
  <c r="BJ61" i="1"/>
  <c r="BK60" i="1"/>
  <c r="BJ60" i="1"/>
  <c r="BK59" i="1"/>
  <c r="BJ59" i="1"/>
  <c r="BB61" i="1"/>
  <c r="BC63" i="1"/>
  <c r="BC59" i="1"/>
  <c r="BB60" i="1"/>
  <c r="BB59" i="1"/>
  <c r="BB63" i="1"/>
  <c r="BC62" i="1"/>
  <c r="BB62" i="1"/>
  <c r="BC61" i="1"/>
  <c r="BC60" i="1"/>
  <c r="BI63" i="1"/>
  <c r="BG61" i="1"/>
  <c r="BH63" i="1"/>
  <c r="BI62" i="1"/>
  <c r="BG60" i="1"/>
  <c r="BG62" i="1"/>
  <c r="BI61" i="1"/>
  <c r="BH61" i="1"/>
  <c r="BI60" i="1"/>
  <c r="BH60" i="1"/>
  <c r="BI59" i="1"/>
  <c r="BG63" i="1"/>
  <c r="BH59" i="1"/>
  <c r="BH62" i="1"/>
  <c r="BG59" i="1"/>
  <c r="AY63" i="1"/>
  <c r="AZ60" i="1"/>
  <c r="AY62" i="1"/>
  <c r="AZ59" i="1"/>
  <c r="AZ61" i="1"/>
  <c r="AY61" i="1"/>
  <c r="BA60" i="1"/>
  <c r="BA63" i="1"/>
  <c r="AY60" i="1"/>
  <c r="AZ63" i="1"/>
  <c r="BA59" i="1"/>
  <c r="BA62" i="1"/>
  <c r="AY59" i="1"/>
  <c r="AZ62" i="1"/>
  <c r="BA61" i="1"/>
  <c r="AY45" i="1"/>
  <c r="AX45" i="1" l="1"/>
  <c r="U47" i="1"/>
  <c r="U35" i="1"/>
  <c r="U11" i="1"/>
  <c r="AW59" i="1"/>
  <c r="AX59" i="1" s="1"/>
  <c r="AI10" i="1"/>
  <c r="U9" i="1"/>
  <c r="U23" i="1"/>
  <c r="E9" i="1"/>
  <c r="AW44" i="1"/>
  <c r="AV10" i="1"/>
  <c r="AW45" i="1" l="1"/>
</calcChain>
</file>

<file path=xl/sharedStrings.xml><?xml version="1.0" encoding="utf-8"?>
<sst xmlns="http://schemas.openxmlformats.org/spreadsheetml/2006/main" count="227" uniqueCount="94">
  <si>
    <t xml:space="preserve">Notes for the experiment: </t>
  </si>
  <si>
    <t>Operator:</t>
  </si>
  <si>
    <t>Species:</t>
  </si>
  <si>
    <t>Date start:</t>
  </si>
  <si>
    <t>Date end:</t>
  </si>
  <si>
    <t>SAMPLE 1</t>
  </si>
  <si>
    <t>Stock conc. SAMLE 1</t>
  </si>
  <si>
    <t>Solvent</t>
  </si>
  <si>
    <t>Total exposition duration (h):</t>
  </si>
  <si>
    <t>Temperature (°C):</t>
  </si>
  <si>
    <t>Photoperiod (h):</t>
  </si>
  <si>
    <t>Light intensity (lux):</t>
  </si>
  <si>
    <t>Cultivation medium:</t>
  </si>
  <si>
    <t>Standard substance</t>
  </si>
  <si>
    <t>Stock solution of standrd substance (g/L):</t>
  </si>
  <si>
    <t>Stock solution prepared on:</t>
  </si>
  <si>
    <t>Stock solution prepared by:</t>
  </si>
  <si>
    <t>Culture flask started on:</t>
  </si>
  <si>
    <t>Culture flask started started by:</t>
  </si>
  <si>
    <t>Cells per mL in culture vessel</t>
  </si>
  <si>
    <t>Cells per mL at start</t>
  </si>
  <si>
    <t>Dillution factor</t>
  </si>
  <si>
    <t>ZT</t>
  </si>
  <si>
    <t>Raphidocelis subcapitata</t>
  </si>
  <si>
    <t>atr [ug/L]</t>
  </si>
  <si>
    <t>800mg/L</t>
  </si>
  <si>
    <t>DMSO</t>
  </si>
  <si>
    <t xml:space="preserve">50% ZBB </t>
  </si>
  <si>
    <r>
      <t>K</t>
    </r>
    <r>
      <rPr>
        <vertAlign val="sub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Cr</t>
    </r>
    <r>
      <rPr>
        <vertAlign val="sub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O</t>
    </r>
    <r>
      <rPr>
        <vertAlign val="subscript"/>
        <sz val="10"/>
        <color indexed="8"/>
        <rFont val="Calibri"/>
        <family val="2"/>
        <charset val="238"/>
      </rPr>
      <t>7</t>
    </r>
  </si>
  <si>
    <t>% Growth rate inhibition</t>
  </si>
  <si>
    <t>concentrations ug/L</t>
  </si>
  <si>
    <t>AVG control</t>
  </si>
  <si>
    <t xml:space="preserve"> </t>
  </si>
  <si>
    <t>For GraphPad prism</t>
  </si>
  <si>
    <t>0-72h</t>
  </si>
  <si>
    <t>24h</t>
  </si>
  <si>
    <t>c</t>
  </si>
  <si>
    <t>log c</t>
  </si>
  <si>
    <t>GRI</t>
  </si>
  <si>
    <t>3d</t>
  </si>
  <si>
    <t>AVG</t>
  </si>
  <si>
    <t>SD</t>
  </si>
  <si>
    <t>48h</t>
  </si>
  <si>
    <t>Plate scheme+Raw data</t>
  </si>
  <si>
    <t>Blank subtractions</t>
  </si>
  <si>
    <r>
      <t xml:space="preserve">Growth rate calculation - </t>
    </r>
    <r>
      <rPr>
        <sz val="10"/>
        <rFont val="Calibri"/>
        <family val="2"/>
        <charset val="238"/>
      </rPr>
      <t>μ</t>
    </r>
  </si>
  <si>
    <t>Growth rate inhibition %</t>
  </si>
  <si>
    <t>72h</t>
  </si>
  <si>
    <t>Plate Title</t>
  </si>
  <si>
    <t>0h</t>
  </si>
  <si>
    <t>A</t>
  </si>
  <si>
    <t>B</t>
  </si>
  <si>
    <t>C</t>
  </si>
  <si>
    <t>D</t>
  </si>
  <si>
    <t>E</t>
  </si>
  <si>
    <t>F</t>
  </si>
  <si>
    <t>G</t>
  </si>
  <si>
    <t>H</t>
  </si>
  <si>
    <t>CV %</t>
  </si>
  <si>
    <t>0.-24</t>
  </si>
  <si>
    <t>0-24h</t>
  </si>
  <si>
    <t>1d</t>
  </si>
  <si>
    <t>0-48</t>
  </si>
  <si>
    <t>0-48h</t>
  </si>
  <si>
    <t>2d</t>
  </si>
  <si>
    <t>GraphPad Analysis</t>
  </si>
  <si>
    <t>log(agonist) vs. normalized response -- Variable slope</t>
  </si>
  <si>
    <t>24-48</t>
  </si>
  <si>
    <t>Best-fit values</t>
  </si>
  <si>
    <t>LogEC50</t>
  </si>
  <si>
    <t>HillSlope</t>
  </si>
  <si>
    <t>EC50</t>
  </si>
  <si>
    <t>95% CI (profile likelihood)</t>
  </si>
  <si>
    <t>2,531 to 2,636</t>
  </si>
  <si>
    <t>1,183 to 1,676</t>
  </si>
  <si>
    <t>339,8 to 432,4</t>
  </si>
  <si>
    <t>Goodness of Fit</t>
  </si>
  <si>
    <t>Degrees of Freedom</t>
  </si>
  <si>
    <t>48-72</t>
  </si>
  <si>
    <t>R squared</t>
  </si>
  <si>
    <t>Sum of Squares</t>
  </si>
  <si>
    <t>Sy.x</t>
  </si>
  <si>
    <t>Number of points</t>
  </si>
  <si>
    <t># of X values</t>
  </si>
  <si>
    <t>CV%</t>
  </si>
  <si>
    <t># Y values analyzed</t>
  </si>
  <si>
    <t>OD</t>
  </si>
  <si>
    <t>Atrazine - Growth Rate Inhibition 72h - Raphidocelis subcapitata</t>
  </si>
  <si>
    <t xml:space="preserve"> ug/L</t>
  </si>
  <si>
    <t>EC20</t>
  </si>
  <si>
    <t>H11</t>
  </si>
  <si>
    <t>H12</t>
  </si>
  <si>
    <t>SC</t>
  </si>
  <si>
    <t>atrazine [ug/L]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</si>
</sst>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b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Calibri"/>
      <family val="2"/>
      <charset val="238"/>
    </font>
    <font>
      <sz val="10"/>
      <color rgb="FF27413E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2" fillId="0" borderId="0" xfId="1"/>
    <xf numFmtId="0" fontId="3" fillId="0" borderId="0" xfId="1" applyFont="1"/>
    <xf numFmtId="0" fontId="2" fillId="2" borderId="1" xfId="1" applyFill="1" applyBorder="1" applyAlignment="1">
      <alignment vertical="top"/>
    </xf>
    <xf numFmtId="0" fontId="2" fillId="2" borderId="2" xfId="1" applyFill="1" applyBorder="1" applyAlignment="1">
      <alignment vertical="top"/>
    </xf>
    <xf numFmtId="0" fontId="2" fillId="2" borderId="3" xfId="1" applyFill="1" applyBorder="1" applyAlignment="1">
      <alignment vertical="top"/>
    </xf>
    <xf numFmtId="0" fontId="4" fillId="2" borderId="4" xfId="2" applyFont="1" applyFill="1" applyBorder="1" applyAlignment="1">
      <alignment horizontal="center" vertical="center"/>
    </xf>
    <xf numFmtId="0" fontId="2" fillId="2" borderId="4" xfId="3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2" fillId="2" borderId="4" xfId="2" applyFill="1" applyBorder="1" applyAlignment="1">
      <alignment vertical="center" wrapText="1"/>
    </xf>
    <xf numFmtId="0" fontId="2" fillId="2" borderId="4" xfId="2" applyFill="1" applyBorder="1" applyAlignment="1">
      <alignment horizontal="center" vertical="center" wrapText="1"/>
    </xf>
    <xf numFmtId="0" fontId="2" fillId="0" borderId="6" xfId="1" applyBorder="1" applyAlignment="1">
      <alignment vertical="top"/>
    </xf>
    <xf numFmtId="0" fontId="4" fillId="2" borderId="4" xfId="2" applyFont="1" applyFill="1" applyBorder="1" applyAlignment="1">
      <alignment horizontal="center"/>
    </xf>
    <xf numFmtId="0" fontId="6" fillId="2" borderId="4" xfId="3" applyFont="1" applyFill="1" applyBorder="1" applyAlignment="1">
      <alignment horizontal="left"/>
    </xf>
    <xf numFmtId="14" fontId="7" fillId="4" borderId="4" xfId="3" applyNumberFormat="1" applyFont="1" applyFill="1" applyBorder="1" applyAlignment="1">
      <alignment horizontal="center"/>
    </xf>
    <xf numFmtId="0" fontId="4" fillId="3" borderId="4" xfId="2" applyFont="1" applyFill="1" applyBorder="1"/>
    <xf numFmtId="0" fontId="2" fillId="2" borderId="4" xfId="1" applyFill="1" applyBorder="1"/>
    <xf numFmtId="0" fontId="6" fillId="2" borderId="4" xfId="3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14" fontId="4" fillId="2" borderId="4" xfId="2" applyNumberFormat="1" applyFont="1" applyFill="1" applyBorder="1" applyAlignment="1">
      <alignment horizontal="center"/>
    </xf>
    <xf numFmtId="14" fontId="6" fillId="2" borderId="4" xfId="3" applyNumberFormat="1" applyFont="1" applyFill="1" applyBorder="1" applyAlignment="1">
      <alignment horizontal="center"/>
    </xf>
    <xf numFmtId="1" fontId="2" fillId="2" borderId="4" xfId="2" applyNumberFormat="1" applyFill="1" applyBorder="1"/>
    <xf numFmtId="1" fontId="2" fillId="2" borderId="4" xfId="1" applyNumberFormat="1" applyFill="1" applyBorder="1"/>
    <xf numFmtId="1" fontId="2" fillId="4" borderId="4" xfId="1" applyNumberFormat="1" applyFill="1" applyBorder="1"/>
    <xf numFmtId="0" fontId="2" fillId="0" borderId="7" xfId="1" applyBorder="1"/>
    <xf numFmtId="0" fontId="2" fillId="0" borderId="8" xfId="1" applyBorder="1"/>
    <xf numFmtId="0" fontId="2" fillId="0" borderId="9" xfId="1" applyBorder="1"/>
    <xf numFmtId="2" fontId="10" fillId="0" borderId="0" xfId="4" applyNumberFormat="1" applyFont="1" applyFill="1" applyBorder="1"/>
    <xf numFmtId="10" fontId="2" fillId="0" borderId="0" xfId="1" applyNumberFormat="1"/>
    <xf numFmtId="0" fontId="2" fillId="0" borderId="10" xfId="1" applyBorder="1"/>
    <xf numFmtId="0" fontId="2" fillId="5" borderId="0" xfId="1" applyFill="1" applyAlignment="1">
      <alignment horizontal="center" vertical="center"/>
    </xf>
    <xf numFmtId="0" fontId="2" fillId="0" borderId="11" xfId="1" applyBorder="1"/>
    <xf numFmtId="2" fontId="2" fillId="0" borderId="0" xfId="1" applyNumberFormat="1"/>
    <xf numFmtId="0" fontId="2" fillId="3" borderId="0" xfId="1" applyFill="1" applyAlignment="1">
      <alignment horizontal="center" vertical="center"/>
    </xf>
    <xf numFmtId="0" fontId="2" fillId="0" borderId="13" xfId="1" applyBorder="1"/>
    <xf numFmtId="2" fontId="2" fillId="3" borderId="13" xfId="1" applyNumberFormat="1" applyFill="1" applyBorder="1" applyAlignment="1">
      <alignment horizontal="center"/>
    </xf>
    <xf numFmtId="2" fontId="3" fillId="6" borderId="0" xfId="1" applyNumberFormat="1" applyFont="1" applyFill="1"/>
    <xf numFmtId="2" fontId="11" fillId="0" borderId="0" xfId="4" applyNumberFormat="1" applyFont="1" applyFill="1" applyBorder="1"/>
    <xf numFmtId="2" fontId="10" fillId="6" borderId="0" xfId="4" applyNumberFormat="1" applyFont="1" applyFill="1" applyBorder="1"/>
    <xf numFmtId="2" fontId="10" fillId="3" borderId="0" xfId="4" applyNumberFormat="1" applyFont="1" applyFill="1" applyBorder="1"/>
    <xf numFmtId="0" fontId="2" fillId="0" borderId="1" xfId="1" applyBorder="1"/>
    <xf numFmtId="0" fontId="2" fillId="2" borderId="2" xfId="1" applyFill="1" applyBorder="1"/>
    <xf numFmtId="0" fontId="2" fillId="0" borderId="2" xfId="1" applyBorder="1"/>
    <xf numFmtId="0" fontId="2" fillId="0" borderId="3" xfId="1" applyBorder="1"/>
    <xf numFmtId="0" fontId="3" fillId="2" borderId="1" xfId="1" applyFont="1" applyFill="1" applyBorder="1"/>
    <xf numFmtId="0" fontId="3" fillId="0" borderId="2" xfId="1" applyFont="1" applyBorder="1"/>
    <xf numFmtId="2" fontId="11" fillId="2" borderId="2" xfId="4" applyNumberFormat="1" applyFont="1" applyFill="1" applyBorder="1"/>
    <xf numFmtId="2" fontId="3" fillId="0" borderId="0" xfId="1" applyNumberFormat="1" applyFont="1"/>
    <xf numFmtId="2" fontId="2" fillId="0" borderId="13" xfId="1" applyNumberFormat="1" applyBorder="1"/>
    <xf numFmtId="2" fontId="2" fillId="0" borderId="6" xfId="1" applyNumberFormat="1" applyBorder="1"/>
    <xf numFmtId="2" fontId="2" fillId="0" borderId="14" xfId="1" applyNumberFormat="1" applyBorder="1"/>
    <xf numFmtId="0" fontId="2" fillId="0" borderId="5" xfId="1" applyBorder="1"/>
    <xf numFmtId="0" fontId="3" fillId="2" borderId="0" xfId="1" applyFont="1" applyFill="1"/>
    <xf numFmtId="2" fontId="2" fillId="0" borderId="0" xfId="1" applyNumberFormat="1" applyAlignment="1">
      <alignment horizontal="center"/>
    </xf>
    <xf numFmtId="0" fontId="2" fillId="0" borderId="12" xfId="1" applyBorder="1"/>
    <xf numFmtId="0" fontId="3" fillId="2" borderId="13" xfId="1" applyFont="1" applyFill="1" applyBorder="1"/>
    <xf numFmtId="2" fontId="2" fillId="0" borderId="13" xfId="1" applyNumberFormat="1" applyBorder="1" applyAlignment="1">
      <alignment horizontal="center"/>
    </xf>
    <xf numFmtId="2" fontId="2" fillId="0" borderId="14" xfId="1" applyNumberFormat="1" applyBorder="1" applyAlignment="1">
      <alignment horizontal="center"/>
    </xf>
    <xf numFmtId="0" fontId="3" fillId="2" borderId="10" xfId="1" applyFont="1" applyFill="1" applyBorder="1"/>
    <xf numFmtId="0" fontId="2" fillId="4" borderId="0" xfId="1" applyFill="1"/>
    <xf numFmtId="0" fontId="2" fillId="0" borderId="15" xfId="1" applyBorder="1"/>
    <xf numFmtId="0" fontId="2" fillId="0" borderId="16" xfId="1" applyBorder="1"/>
    <xf numFmtId="0" fontId="2" fillId="0" borderId="17" xfId="1" applyBorder="1"/>
    <xf numFmtId="0" fontId="12" fillId="0" borderId="0" xfId="1" applyFont="1"/>
    <xf numFmtId="0" fontId="2" fillId="5" borderId="4" xfId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2" fillId="0" borderId="6" xfId="1" applyBorder="1" applyAlignment="1">
      <alignment horizontal="center"/>
    </xf>
    <xf numFmtId="0" fontId="2" fillId="3" borderId="18" xfId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164" fontId="2" fillId="0" borderId="0" xfId="1" applyNumberFormat="1"/>
    <xf numFmtId="165" fontId="2" fillId="0" borderId="0" xfId="1" applyNumberFormat="1"/>
    <xf numFmtId="0" fontId="2" fillId="0" borderId="0" xfId="1" applyAlignment="1">
      <alignment horizontal="center" vertical="center"/>
    </xf>
    <xf numFmtId="0" fontId="3" fillId="4" borderId="1" xfId="1" applyFont="1" applyFill="1" applyBorder="1"/>
    <xf numFmtId="2" fontId="3" fillId="3" borderId="2" xfId="1" applyNumberFormat="1" applyFont="1" applyFill="1" applyBorder="1"/>
    <xf numFmtId="2" fontId="3" fillId="3" borderId="3" xfId="1" applyNumberFormat="1" applyFont="1" applyFill="1" applyBorder="1"/>
    <xf numFmtId="0" fontId="2" fillId="5" borderId="4" xfId="2" applyFill="1" applyBorder="1" applyAlignment="1">
      <alignment horizontal="center" vertical="center"/>
    </xf>
    <xf numFmtId="0" fontId="2" fillId="5" borderId="0" xfId="2" applyFill="1" applyAlignment="1">
      <alignment horizontal="center" vertical="center"/>
    </xf>
    <xf numFmtId="0" fontId="2" fillId="4" borderId="10" xfId="1" applyFill="1" applyBorder="1"/>
    <xf numFmtId="165" fontId="10" fillId="9" borderId="4" xfId="4" applyNumberFormat="1" applyFont="1" applyFill="1" applyBorder="1"/>
    <xf numFmtId="164" fontId="10" fillId="10" borderId="0" xfId="4" applyNumberFormat="1" applyFont="1" applyFill="1" applyBorder="1"/>
    <xf numFmtId="0" fontId="10" fillId="0" borderId="11" xfId="4" applyFont="1" applyFill="1" applyBorder="1"/>
    <xf numFmtId="0" fontId="10" fillId="0" borderId="0" xfId="4" applyFont="1" applyFill="1" applyBorder="1"/>
    <xf numFmtId="0" fontId="2" fillId="2" borderId="10" xfId="1" applyFill="1" applyBorder="1"/>
    <xf numFmtId="0" fontId="3" fillId="4" borderId="5" xfId="1" applyFont="1" applyFill="1" applyBorder="1"/>
    <xf numFmtId="2" fontId="3" fillId="3" borderId="0" xfId="1" applyNumberFormat="1" applyFont="1" applyFill="1"/>
    <xf numFmtId="2" fontId="3" fillId="3" borderId="6" xfId="1" applyNumberFormat="1" applyFont="1" applyFill="1" applyBorder="1"/>
    <xf numFmtId="165" fontId="10" fillId="0" borderId="20" xfId="4" applyNumberFormat="1" applyFont="1" applyBorder="1"/>
    <xf numFmtId="165" fontId="10" fillId="0" borderId="21" xfId="4" applyNumberFormat="1" applyFont="1" applyBorder="1"/>
    <xf numFmtId="165" fontId="10" fillId="6" borderId="21" xfId="4" applyNumberFormat="1" applyFont="1" applyFill="1" applyBorder="1"/>
    <xf numFmtId="165" fontId="10" fillId="0" borderId="22" xfId="4" applyNumberFormat="1" applyFont="1" applyBorder="1"/>
    <xf numFmtId="165" fontId="10" fillId="6" borderId="0" xfId="4" applyNumberFormat="1" applyFont="1" applyFill="1" applyBorder="1"/>
    <xf numFmtId="165" fontId="10" fillId="3" borderId="0" xfId="4" applyNumberFormat="1" applyFont="1" applyFill="1" applyBorder="1"/>
    <xf numFmtId="165" fontId="10" fillId="0" borderId="24" xfId="4" applyNumberFormat="1" applyFont="1" applyBorder="1"/>
    <xf numFmtId="165" fontId="10" fillId="0" borderId="4" xfId="4" applyNumberFormat="1" applyFont="1" applyBorder="1"/>
    <xf numFmtId="165" fontId="10" fillId="6" borderId="4" xfId="4" applyNumberFormat="1" applyFont="1" applyFill="1" applyBorder="1"/>
    <xf numFmtId="165" fontId="10" fillId="0" borderId="25" xfId="4" applyNumberFormat="1" applyFont="1" applyBorder="1"/>
    <xf numFmtId="165" fontId="10" fillId="6" borderId="24" xfId="4" applyNumberFormat="1" applyFont="1" applyFill="1" applyBorder="1"/>
    <xf numFmtId="165" fontId="10" fillId="6" borderId="25" xfId="4" applyNumberFormat="1" applyFont="1" applyFill="1" applyBorder="1"/>
    <xf numFmtId="165" fontId="10" fillId="0" borderId="23" xfId="4" applyNumberFormat="1" applyFont="1" applyBorder="1"/>
    <xf numFmtId="165" fontId="10" fillId="6" borderId="23" xfId="4" applyNumberFormat="1" applyFont="1" applyFill="1" applyBorder="1"/>
    <xf numFmtId="165" fontId="10" fillId="0" borderId="27" xfId="4" applyNumberFormat="1" applyFont="1" applyBorder="1"/>
    <xf numFmtId="164" fontId="3" fillId="0" borderId="0" xfId="1" applyNumberFormat="1" applyFont="1"/>
    <xf numFmtId="165" fontId="10" fillId="0" borderId="28" xfId="4" applyNumberFormat="1" applyFont="1" applyBorder="1"/>
    <xf numFmtId="165" fontId="10" fillId="0" borderId="29" xfId="4" applyNumberFormat="1" applyFont="1" applyBorder="1"/>
    <xf numFmtId="165" fontId="10" fillId="6" borderId="29" xfId="4" applyNumberFormat="1" applyFont="1" applyFill="1" applyBorder="1"/>
    <xf numFmtId="165" fontId="10" fillId="0" borderId="30" xfId="4" applyNumberFormat="1" applyFont="1" applyBorder="1"/>
    <xf numFmtId="164" fontId="10" fillId="0" borderId="0" xfId="4" applyNumberFormat="1" applyFont="1" applyFill="1" applyBorder="1"/>
    <xf numFmtId="165" fontId="10" fillId="7" borderId="23" xfId="4" applyNumberFormat="1" applyFont="1" applyFill="1" applyBorder="1"/>
    <xf numFmtId="165" fontId="10" fillId="10" borderId="0" xfId="4" applyNumberFormat="1" applyFont="1" applyFill="1" applyBorder="1"/>
    <xf numFmtId="0" fontId="2" fillId="2" borderId="12" xfId="2" applyFill="1" applyBorder="1"/>
    <xf numFmtId="165" fontId="3" fillId="0" borderId="13" xfId="2" applyNumberFormat="1" applyFont="1" applyBorder="1"/>
    <xf numFmtId="165" fontId="3" fillId="0" borderId="14" xfId="2" applyNumberFormat="1" applyFont="1" applyBorder="1"/>
    <xf numFmtId="165" fontId="2" fillId="0" borderId="11" xfId="1" applyNumberFormat="1" applyBorder="1"/>
    <xf numFmtId="164" fontId="3" fillId="6" borderId="0" xfId="1" applyNumberFormat="1" applyFont="1" applyFill="1"/>
    <xf numFmtId="165" fontId="3" fillId="0" borderId="0" xfId="1" applyNumberFormat="1" applyFont="1"/>
    <xf numFmtId="164" fontId="10" fillId="6" borderId="0" xfId="4" applyNumberFormat="1" applyFont="1" applyFill="1" applyBorder="1"/>
    <xf numFmtId="165" fontId="10" fillId="0" borderId="0" xfId="4" applyNumberFormat="1" applyFont="1" applyFill="1" applyBorder="1"/>
    <xf numFmtId="164" fontId="2" fillId="6" borderId="0" xfId="1" applyNumberFormat="1" applyFill="1"/>
    <xf numFmtId="0" fontId="2" fillId="2" borderId="0" xfId="1" applyFill="1"/>
    <xf numFmtId="2" fontId="10" fillId="0" borderId="11" xfId="4" applyNumberFormat="1" applyFont="1" applyFill="1" applyBorder="1"/>
    <xf numFmtId="2" fontId="3" fillId="0" borderId="11" xfId="1" applyNumberFormat="1" applyFont="1" applyBorder="1"/>
    <xf numFmtId="2" fontId="11" fillId="0" borderId="11" xfId="4" applyNumberFormat="1" applyFont="1" applyFill="1" applyBorder="1"/>
    <xf numFmtId="2" fontId="2" fillId="0" borderId="11" xfId="1" applyNumberFormat="1" applyBorder="1"/>
    <xf numFmtId="164" fontId="2" fillId="0" borderId="16" xfId="1" applyNumberFormat="1" applyBorder="1"/>
    <xf numFmtId="2" fontId="3" fillId="0" borderId="16" xfId="1" applyNumberFormat="1" applyFont="1" applyBorder="1"/>
    <xf numFmtId="165" fontId="2" fillId="0" borderId="16" xfId="1" applyNumberFormat="1" applyBorder="1"/>
    <xf numFmtId="0" fontId="2" fillId="0" borderId="31" xfId="1" applyBorder="1"/>
    <xf numFmtId="0" fontId="2" fillId="0" borderId="32" xfId="1" applyBorder="1"/>
    <xf numFmtId="0" fontId="2" fillId="0" borderId="33" xfId="1" applyBorder="1"/>
    <xf numFmtId="164" fontId="2" fillId="0" borderId="8" xfId="1" applyNumberFormat="1" applyBorder="1"/>
    <xf numFmtId="0" fontId="2" fillId="0" borderId="34" xfId="0" applyFont="1" applyBorder="1" applyAlignment="1">
      <alignment horizontal="left"/>
    </xf>
    <xf numFmtId="0" fontId="2" fillId="0" borderId="0" xfId="0" applyFont="1"/>
    <xf numFmtId="0" fontId="2" fillId="0" borderId="35" xfId="1" applyBorder="1"/>
    <xf numFmtId="164" fontId="11" fillId="0" borderId="0" xfId="4" applyNumberFormat="1" applyFont="1" applyFill="1" applyBorder="1"/>
    <xf numFmtId="0" fontId="2" fillId="0" borderId="0" xfId="2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10" fillId="0" borderId="16" xfId="4" applyFont="1" applyFill="1" applyBorder="1"/>
    <xf numFmtId="0" fontId="2" fillId="0" borderId="0" xfId="2"/>
    <xf numFmtId="0" fontId="2" fillId="0" borderId="0" xfId="2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0" fontId="2" fillId="0" borderId="36" xfId="0" applyFont="1" applyBorder="1" applyAlignment="1">
      <alignment horizontal="left"/>
    </xf>
    <xf numFmtId="0" fontId="2" fillId="0" borderId="37" xfId="0" applyFont="1" applyBorder="1"/>
    <xf numFmtId="0" fontId="2" fillId="0" borderId="38" xfId="1" applyBorder="1"/>
    <xf numFmtId="0" fontId="15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" fillId="0" borderId="34" xfId="1" applyBorder="1"/>
    <xf numFmtId="0" fontId="2" fillId="0" borderId="36" xfId="1" applyBorder="1"/>
    <xf numFmtId="0" fontId="2" fillId="0" borderId="37" xfId="1" applyBorder="1"/>
    <xf numFmtId="164" fontId="3" fillId="0" borderId="37" xfId="1" applyNumberFormat="1" applyFont="1" applyBorder="1"/>
    <xf numFmtId="164" fontId="2" fillId="0" borderId="0" xfId="2" applyNumberFormat="1"/>
    <xf numFmtId="0" fontId="12" fillId="0" borderId="39" xfId="2" applyFont="1" applyBorder="1"/>
    <xf numFmtId="0" fontId="17" fillId="0" borderId="0" xfId="5" applyFont="1"/>
    <xf numFmtId="0" fontId="17" fillId="0" borderId="40" xfId="5" applyFont="1" applyBorder="1"/>
    <xf numFmtId="0" fontId="12" fillId="0" borderId="41" xfId="2" applyFont="1" applyBorder="1"/>
    <xf numFmtId="0" fontId="17" fillId="0" borderId="42" xfId="5" applyFont="1" applyBorder="1"/>
    <xf numFmtId="0" fontId="17" fillId="0" borderId="43" xfId="5" applyFont="1" applyBorder="1"/>
    <xf numFmtId="0" fontId="3" fillId="0" borderId="34" xfId="1" applyFont="1" applyBorder="1"/>
    <xf numFmtId="0" fontId="3" fillId="0" borderId="36" xfId="1" applyFont="1" applyBorder="1"/>
    <xf numFmtId="1" fontId="3" fillId="0" borderId="37" xfId="1" applyNumberFormat="1" applyFont="1" applyBorder="1"/>
    <xf numFmtId="0" fontId="3" fillId="0" borderId="37" xfId="1" applyFont="1" applyBorder="1"/>
    <xf numFmtId="165" fontId="2" fillId="3" borderId="18" xfId="4" applyNumberFormat="1" applyFont="1" applyFill="1" applyBorder="1"/>
    <xf numFmtId="165" fontId="2" fillId="3" borderId="4" xfId="4" applyNumberFormat="1" applyFont="1" applyFill="1" applyBorder="1"/>
    <xf numFmtId="165" fontId="2" fillId="11" borderId="18" xfId="4" applyNumberFormat="1" applyFont="1" applyFill="1" applyBorder="1"/>
    <xf numFmtId="165" fontId="3" fillId="11" borderId="13" xfId="2" applyNumberFormat="1" applyFont="1" applyFill="1" applyBorder="1"/>
    <xf numFmtId="165" fontId="10" fillId="11" borderId="4" xfId="4" applyNumberFormat="1" applyFont="1" applyFill="1" applyBorder="1"/>
    <xf numFmtId="165" fontId="10" fillId="11" borderId="23" xfId="4" applyNumberFormat="1" applyFont="1" applyFill="1" applyBorder="1"/>
    <xf numFmtId="165" fontId="10" fillId="9" borderId="19" xfId="4" applyNumberFormat="1" applyFont="1" applyFill="1" applyBorder="1"/>
    <xf numFmtId="165" fontId="10" fillId="9" borderId="26" xfId="4" applyNumberFormat="1" applyFont="1" applyFill="1" applyBorder="1"/>
    <xf numFmtId="0" fontId="2" fillId="8" borderId="0" xfId="1" applyFill="1" applyAlignment="1">
      <alignment horizontal="center" vertical="center"/>
    </xf>
    <xf numFmtId="2" fontId="10" fillId="3" borderId="5" xfId="4" applyNumberFormat="1" applyFont="1" applyFill="1" applyBorder="1"/>
    <xf numFmtId="2" fontId="2" fillId="3" borderId="0" xfId="1" applyNumberFormat="1" applyFill="1" applyAlignment="1">
      <alignment horizontal="center" vertical="center"/>
    </xf>
    <xf numFmtId="2" fontId="2" fillId="5" borderId="0" xfId="1" applyNumberFormat="1" applyFill="1" applyAlignment="1">
      <alignment horizontal="center" vertical="center"/>
    </xf>
    <xf numFmtId="2" fontId="10" fillId="10" borderId="0" xfId="4" applyNumberFormat="1" applyFont="1" applyFill="1" applyBorder="1"/>
    <xf numFmtId="2" fontId="2" fillId="3" borderId="18" xfId="1" applyNumberForma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/>
    </xf>
    <xf numFmtId="0" fontId="2" fillId="3" borderId="0" xfId="1" applyFill="1" applyAlignment="1">
      <alignment horizontal="left"/>
    </xf>
    <xf numFmtId="0" fontId="2" fillId="0" borderId="0" xfId="1" applyAlignment="1">
      <alignment vertical="top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/>
    </xf>
    <xf numFmtId="14" fontId="4" fillId="0" borderId="0" xfId="2" applyNumberFormat="1" applyFont="1" applyAlignment="1">
      <alignment horizontal="center"/>
    </xf>
    <xf numFmtId="14" fontId="6" fillId="0" borderId="0" xfId="3" applyNumberFormat="1" applyFont="1" applyAlignment="1">
      <alignment horizontal="center"/>
    </xf>
    <xf numFmtId="1" fontId="2" fillId="0" borderId="0" xfId="2" applyNumberFormat="1"/>
    <xf numFmtId="1" fontId="2" fillId="0" borderId="0" xfId="1" applyNumberFormat="1"/>
    <xf numFmtId="0" fontId="2" fillId="0" borderId="0" xfId="1" applyAlignment="1">
      <alignment horizontal="left"/>
    </xf>
    <xf numFmtId="2" fontId="2" fillId="3" borderId="14" xfId="1" applyNumberFormat="1" applyFill="1" applyBorder="1" applyAlignment="1">
      <alignment horizontal="center"/>
    </xf>
    <xf numFmtId="0" fontId="6" fillId="0" borderId="0" xfId="3" applyFont="1" applyAlignment="1">
      <alignment horizontal="left"/>
    </xf>
    <xf numFmtId="14" fontId="7" fillId="0" borderId="0" xfId="3" applyNumberFormat="1" applyFont="1" applyAlignment="1">
      <alignment horizontal="center"/>
    </xf>
    <xf numFmtId="0" fontId="4" fillId="0" borderId="6" xfId="2" applyFont="1" applyBorder="1"/>
    <xf numFmtId="0" fontId="14" fillId="0" borderId="0" xfId="2" applyFont="1" applyAlignment="1">
      <alignment horizontal="center" vertical="center" wrapText="1"/>
    </xf>
    <xf numFmtId="165" fontId="2" fillId="11" borderId="4" xfId="4" applyNumberFormat="1" applyFont="1" applyFill="1" applyBorder="1"/>
  </cellXfs>
  <cellStyles count="6">
    <cellStyle name="None" xfId="4" xr:uid="{BB628A7C-8382-47E6-B7BB-0A63565D43D8}"/>
    <cellStyle name="Normal 2" xfId="2" xr:uid="{B0D2CF2E-475E-43E0-BAB0-DC9EF65E8DD9}"/>
    <cellStyle name="Normal 3 2" xfId="5" xr:uid="{EC7FFC15-0A4A-437F-8959-C4E85EE9EA71}"/>
    <cellStyle name="Normální" xfId="0" builtinId="0"/>
    <cellStyle name="normální 2 2" xfId="3" xr:uid="{76119ECB-F517-40F6-926A-F7520468D4A5}"/>
    <cellStyle name="normální 2 3 2" xfId="1" xr:uid="{91CD0C0F-740A-4BA3-9863-506E2B90C6EE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b="0"/>
              <a:t>Algal growth </a:t>
            </a:r>
            <a:r>
              <a:rPr lang="cs-CZ" b="0"/>
              <a:t>rate</a:t>
            </a:r>
            <a:r>
              <a:rPr lang="cs-CZ" b="0" baseline="0"/>
              <a:t> i</a:t>
            </a:r>
            <a:r>
              <a:rPr lang="en-US" b="0"/>
              <a:t>nhibition after 24, 48 and 72 hours 
</a:t>
            </a:r>
          </a:p>
        </c:rich>
      </c:tx>
      <c:layout>
        <c:manualLayout>
          <c:xMode val="edge"/>
          <c:yMode val="edge"/>
          <c:x val="0.21702457840543221"/>
          <c:y val="5.07082052831737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60641911779359"/>
          <c:y val="0.14974063071949537"/>
          <c:w val="0.70434110108706049"/>
          <c:h val="0.6505521472392638"/>
        </c:manualLayout>
      </c:layout>
      <c:lineChart>
        <c:grouping val="standard"/>
        <c:varyColors val="0"/>
        <c:ser>
          <c:idx val="0"/>
          <c:order val="0"/>
          <c:tx>
            <c:strRef>
              <c:f>GRI_A680!$AU$48</c:f>
              <c:strCache>
                <c:ptCount val="1"/>
                <c:pt idx="0">
                  <c:v>24h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multiLvlStrRef>
              <c:f>GRI_A680!$AW$43:$BE$44</c:f>
              <c:multiLvlStrCache>
                <c:ptCount val="9"/>
                <c:lvl>
                  <c:pt idx="0">
                    <c:v>3.91</c:v>
                  </c:pt>
                  <c:pt idx="1">
                    <c:v>7.81</c:v>
                  </c:pt>
                  <c:pt idx="2">
                    <c:v>15.63</c:v>
                  </c:pt>
                  <c:pt idx="3">
                    <c:v>31.25</c:v>
                  </c:pt>
                  <c:pt idx="4">
                    <c:v>62.5</c:v>
                  </c:pt>
                  <c:pt idx="5">
                    <c:v>125</c:v>
                  </c:pt>
                  <c:pt idx="6">
                    <c:v>250</c:v>
                  </c:pt>
                  <c:pt idx="7">
                    <c:v>500</c:v>
                  </c:pt>
                  <c:pt idx="8">
                    <c:v>1000</c:v>
                  </c:pt>
                </c:lvl>
                <c:lvl>
                  <c:pt idx="0">
                    <c:v>atrazine [ug/L]</c:v>
                  </c:pt>
                </c:lvl>
              </c:multiLvlStrCache>
            </c:multiLvlStrRef>
          </c:cat>
          <c:val>
            <c:numRef>
              <c:f>GRI_A680!$AW$48:$BE$48</c:f>
              <c:numCache>
                <c:formatCode>0.00</c:formatCode>
                <c:ptCount val="9"/>
                <c:pt idx="0">
                  <c:v>-2.9793210318586634</c:v>
                </c:pt>
                <c:pt idx="1">
                  <c:v>2.9881332038464636</c:v>
                </c:pt>
                <c:pt idx="2">
                  <c:v>6.5080385906186837</c:v>
                </c:pt>
                <c:pt idx="3">
                  <c:v>4.5489692359186371</c:v>
                </c:pt>
                <c:pt idx="4">
                  <c:v>20.633962472119471</c:v>
                </c:pt>
                <c:pt idx="5">
                  <c:v>26.741748723213465</c:v>
                </c:pt>
                <c:pt idx="6">
                  <c:v>62.005318151445621</c:v>
                </c:pt>
                <c:pt idx="7">
                  <c:v>72.808763041658125</c:v>
                </c:pt>
                <c:pt idx="8">
                  <c:v>81.099801042856711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B-445C-B52C-CAA923E36F35}"/>
            </c:ext>
          </c:extLst>
        </c:ser>
        <c:ser>
          <c:idx val="1"/>
          <c:order val="1"/>
          <c:tx>
            <c:strRef>
              <c:f>GRI_A680!$AU$50</c:f>
              <c:strCache>
                <c:ptCount val="1"/>
                <c:pt idx="0">
                  <c:v>48h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GRI_A680!$AW$51:$BE$51</c:f>
                <c:numCache>
                  <c:formatCode>General</c:formatCode>
                  <c:ptCount val="9"/>
                  <c:pt idx="0">
                    <c:v>9.8892226959942899</c:v>
                  </c:pt>
                  <c:pt idx="1">
                    <c:v>17.26071198639994</c:v>
                  </c:pt>
                  <c:pt idx="2">
                    <c:v>6.9703534910830642</c:v>
                  </c:pt>
                  <c:pt idx="3">
                    <c:v>10.805984050792524</c:v>
                  </c:pt>
                  <c:pt idx="4">
                    <c:v>11.992561220495501</c:v>
                  </c:pt>
                  <c:pt idx="5">
                    <c:v>4.2178984291917976</c:v>
                  </c:pt>
                  <c:pt idx="6">
                    <c:v>8.9412230390648944</c:v>
                  </c:pt>
                  <c:pt idx="7">
                    <c:v>3.3136575834417088</c:v>
                  </c:pt>
                  <c:pt idx="8">
                    <c:v>2.9679362708983916</c:v>
                  </c:pt>
                </c:numCache>
              </c:numRef>
            </c:plus>
            <c:minus>
              <c:numRef>
                <c:f>GRI_A680!$AW$51:$BE$51</c:f>
                <c:numCache>
                  <c:formatCode>General</c:formatCode>
                  <c:ptCount val="9"/>
                  <c:pt idx="0">
                    <c:v>9.8892226959942899</c:v>
                  </c:pt>
                  <c:pt idx="1">
                    <c:v>17.26071198639994</c:v>
                  </c:pt>
                  <c:pt idx="2">
                    <c:v>6.9703534910830642</c:v>
                  </c:pt>
                  <c:pt idx="3">
                    <c:v>10.805984050792524</c:v>
                  </c:pt>
                  <c:pt idx="4">
                    <c:v>11.992561220495501</c:v>
                  </c:pt>
                  <c:pt idx="5">
                    <c:v>4.2178984291917976</c:v>
                  </c:pt>
                  <c:pt idx="6">
                    <c:v>8.9412230390648944</c:v>
                  </c:pt>
                  <c:pt idx="7">
                    <c:v>3.3136575834417088</c:v>
                  </c:pt>
                  <c:pt idx="8">
                    <c:v>2.9679362708983916</c:v>
                  </c:pt>
                </c:numCache>
              </c:numRef>
            </c:minus>
          </c:errBars>
          <c:cat>
            <c:multiLvlStrRef>
              <c:f>GRI_A680!$AW$43:$BE$44</c:f>
              <c:multiLvlStrCache>
                <c:ptCount val="9"/>
                <c:lvl>
                  <c:pt idx="0">
                    <c:v>3.91</c:v>
                  </c:pt>
                  <c:pt idx="1">
                    <c:v>7.81</c:v>
                  </c:pt>
                  <c:pt idx="2">
                    <c:v>15.63</c:v>
                  </c:pt>
                  <c:pt idx="3">
                    <c:v>31.25</c:v>
                  </c:pt>
                  <c:pt idx="4">
                    <c:v>62.5</c:v>
                  </c:pt>
                  <c:pt idx="5">
                    <c:v>125</c:v>
                  </c:pt>
                  <c:pt idx="6">
                    <c:v>250</c:v>
                  </c:pt>
                  <c:pt idx="7">
                    <c:v>500</c:v>
                  </c:pt>
                  <c:pt idx="8">
                    <c:v>1000</c:v>
                  </c:pt>
                </c:lvl>
                <c:lvl>
                  <c:pt idx="0">
                    <c:v>atrazine [ug/L]</c:v>
                  </c:pt>
                </c:lvl>
              </c:multiLvlStrCache>
            </c:multiLvlStrRef>
          </c:cat>
          <c:val>
            <c:numRef>
              <c:f>GRI_A680!$AW$50:$BE$50</c:f>
              <c:numCache>
                <c:formatCode>0.00</c:formatCode>
                <c:ptCount val="9"/>
                <c:pt idx="0">
                  <c:v>-3.0959398062133756</c:v>
                </c:pt>
                <c:pt idx="1">
                  <c:v>-15.945776796845518</c:v>
                </c:pt>
                <c:pt idx="2">
                  <c:v>3.1747399635480411</c:v>
                </c:pt>
                <c:pt idx="3">
                  <c:v>0.39594140101453978</c:v>
                </c:pt>
                <c:pt idx="4">
                  <c:v>19.272501151292492</c:v>
                </c:pt>
                <c:pt idx="5">
                  <c:v>25.061848954824004</c:v>
                </c:pt>
                <c:pt idx="6">
                  <c:v>41.954303912436771</c:v>
                </c:pt>
                <c:pt idx="7">
                  <c:v>63.401664983533259</c:v>
                </c:pt>
                <c:pt idx="8">
                  <c:v>90.978698609446823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B-445C-B52C-CAA923E36F35}"/>
            </c:ext>
          </c:extLst>
        </c:ser>
        <c:ser>
          <c:idx val="2"/>
          <c:order val="2"/>
          <c:tx>
            <c:strRef>
              <c:f>GRI_A680!$AU$52</c:f>
              <c:strCache>
                <c:ptCount val="1"/>
                <c:pt idx="0">
                  <c:v>72h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GRI_A680!$AW$53:$BE$53</c:f>
                <c:numCache>
                  <c:formatCode>General</c:formatCode>
                  <c:ptCount val="9"/>
                  <c:pt idx="0">
                    <c:v>7.84200565628442</c:v>
                  </c:pt>
                  <c:pt idx="1">
                    <c:v>6.9208656665404824</c:v>
                  </c:pt>
                  <c:pt idx="2">
                    <c:v>7.659763294126976</c:v>
                  </c:pt>
                  <c:pt idx="3">
                    <c:v>9.6901254965793608</c:v>
                  </c:pt>
                  <c:pt idx="4">
                    <c:v>8.3885737219708769</c:v>
                  </c:pt>
                  <c:pt idx="5">
                    <c:v>6.6189366439856085</c:v>
                  </c:pt>
                  <c:pt idx="6">
                    <c:v>8.281137062546863</c:v>
                  </c:pt>
                  <c:pt idx="7">
                    <c:v>3.8785770757263363</c:v>
                  </c:pt>
                  <c:pt idx="8">
                    <c:v>1.6876833439149728</c:v>
                  </c:pt>
                </c:numCache>
              </c:numRef>
            </c:plus>
            <c:minus>
              <c:numRef>
                <c:f>GRI_A680!$AW$53:$BE$53</c:f>
                <c:numCache>
                  <c:formatCode>General</c:formatCode>
                  <c:ptCount val="9"/>
                  <c:pt idx="0">
                    <c:v>7.84200565628442</c:v>
                  </c:pt>
                  <c:pt idx="1">
                    <c:v>6.9208656665404824</c:v>
                  </c:pt>
                  <c:pt idx="2">
                    <c:v>7.659763294126976</c:v>
                  </c:pt>
                  <c:pt idx="3">
                    <c:v>9.6901254965793608</c:v>
                  </c:pt>
                  <c:pt idx="4">
                    <c:v>8.3885737219708769</c:v>
                  </c:pt>
                  <c:pt idx="5">
                    <c:v>6.6189366439856085</c:v>
                  </c:pt>
                  <c:pt idx="6">
                    <c:v>8.281137062546863</c:v>
                  </c:pt>
                  <c:pt idx="7">
                    <c:v>3.8785770757263363</c:v>
                  </c:pt>
                  <c:pt idx="8">
                    <c:v>1.6876833439149728</c:v>
                  </c:pt>
                </c:numCache>
              </c:numRef>
            </c:minus>
          </c:errBars>
          <c:cat>
            <c:multiLvlStrRef>
              <c:f>GRI_A680!$AW$43:$BE$44</c:f>
              <c:multiLvlStrCache>
                <c:ptCount val="9"/>
                <c:lvl>
                  <c:pt idx="0">
                    <c:v>3.91</c:v>
                  </c:pt>
                  <c:pt idx="1">
                    <c:v>7.81</c:v>
                  </c:pt>
                  <c:pt idx="2">
                    <c:v>15.63</c:v>
                  </c:pt>
                  <c:pt idx="3">
                    <c:v>31.25</c:v>
                  </c:pt>
                  <c:pt idx="4">
                    <c:v>62.5</c:v>
                  </c:pt>
                  <c:pt idx="5">
                    <c:v>125</c:v>
                  </c:pt>
                  <c:pt idx="6">
                    <c:v>250</c:v>
                  </c:pt>
                  <c:pt idx="7">
                    <c:v>500</c:v>
                  </c:pt>
                  <c:pt idx="8">
                    <c:v>1000</c:v>
                  </c:pt>
                </c:lvl>
                <c:lvl>
                  <c:pt idx="0">
                    <c:v>atrazine [ug/L]</c:v>
                  </c:pt>
                </c:lvl>
              </c:multiLvlStrCache>
            </c:multiLvlStrRef>
          </c:cat>
          <c:val>
            <c:numRef>
              <c:f>GRI_A680!$AW$52:$BE$52</c:f>
              <c:numCache>
                <c:formatCode>0.00</c:formatCode>
                <c:ptCount val="9"/>
                <c:pt idx="0">
                  <c:v>-10.152647775628154</c:v>
                </c:pt>
                <c:pt idx="1">
                  <c:v>-1.2855894266474424</c:v>
                </c:pt>
                <c:pt idx="2">
                  <c:v>-1.1069910246268959</c:v>
                </c:pt>
                <c:pt idx="3">
                  <c:v>-1.5685572681017592</c:v>
                </c:pt>
                <c:pt idx="4">
                  <c:v>9.8149339264153266</c:v>
                </c:pt>
                <c:pt idx="5">
                  <c:v>15.712165611409825</c:v>
                </c:pt>
                <c:pt idx="6">
                  <c:v>30.552884880059583</c:v>
                </c:pt>
                <c:pt idx="7">
                  <c:v>52.983777633604824</c:v>
                </c:pt>
                <c:pt idx="8">
                  <c:v>85.163282087299905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B-445C-B52C-CAA923E36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9008"/>
        <c:axId val="31420800"/>
      </c:lineChart>
      <c:catAx>
        <c:axId val="314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420800"/>
        <c:crosses val="autoZero"/>
        <c:auto val="1"/>
        <c:lblAlgn val="ctr"/>
        <c:lblOffset val="100"/>
        <c:noMultiLvlLbl val="0"/>
      </c:catAx>
      <c:valAx>
        <c:axId val="31420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b="0"/>
                  <a:t>% Inhibition</a:t>
                </a:r>
              </a:p>
            </c:rich>
          </c:tx>
          <c:layout>
            <c:manualLayout>
              <c:xMode val="edge"/>
              <c:yMode val="edge"/>
              <c:x val="1.8794036375951541E-2"/>
              <c:y val="0.352805003852130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41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49918709554063"/>
          <c:y val="0.33409796621186405"/>
          <c:w val="0.1078480540376678"/>
          <c:h val="0.2201417436868183"/>
        </c:manualLayout>
      </c:layout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Growth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1"/>
            <c:dispEq val="1"/>
            <c:trendlineLbl>
              <c:layout>
                <c:manualLayout>
                  <c:x val="-9.4119879239049891E-3"/>
                  <c:y val="-0.16211594320429373"/>
                </c:manualLayout>
              </c:layout>
              <c:numFmt formatCode="General" sourceLinked="0"/>
            </c:trendlineLbl>
          </c:trendline>
          <c:xVal>
            <c:numRef>
              <c:f>GRI_A680!$T$63:$T$66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GRI_A680!$U$63:$U$66</c:f>
              <c:numCache>
                <c:formatCode>0.000</c:formatCode>
                <c:ptCount val="4"/>
                <c:pt idx="0">
                  <c:v>4.5444444444444421E-3</c:v>
                </c:pt>
                <c:pt idx="1">
                  <c:v>1.4811111111111105E-2</c:v>
                </c:pt>
                <c:pt idx="2">
                  <c:v>4.0744444444444444E-2</c:v>
                </c:pt>
                <c:pt idx="3">
                  <c:v>8.6833333333333346E-2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C9-44FC-B5BD-3DFC7D5E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9904"/>
        <c:axId val="31666176"/>
      </c:scatterChart>
      <c:valAx>
        <c:axId val="31659904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Exposure duration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666176"/>
        <c:crosses val="autoZero"/>
        <c:crossBetween val="midCat"/>
      </c:valAx>
      <c:valAx>
        <c:axId val="31666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Absorbance 665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6599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213633</xdr:colOff>
      <xdr:row>6</xdr:row>
      <xdr:rowOff>161473</xdr:rowOff>
    </xdr:from>
    <xdr:to>
      <xdr:col>70</xdr:col>
      <xdr:colOff>431347</xdr:colOff>
      <xdr:row>28</xdr:row>
      <xdr:rowOff>21320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182790</xdr:colOff>
      <xdr:row>61</xdr:row>
      <xdr:rowOff>12700</xdr:rowOff>
    </xdr:from>
    <xdr:to>
      <xdr:col>30</xdr:col>
      <xdr:colOff>433615</xdr:colOff>
      <xdr:row>77</xdr:row>
      <xdr:rowOff>36286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295275</xdr:colOff>
          <xdr:row>28</xdr:row>
          <xdr:rowOff>152400</xdr:rowOff>
        </xdr:from>
        <xdr:to>
          <xdr:col>68</xdr:col>
          <xdr:colOff>9525</xdr:colOff>
          <xdr:row>53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gae%20test_example_atraz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I_A680"/>
      <sheetName val="GRI_A440"/>
      <sheetName val="GRI_F"/>
      <sheetName val="PSII"/>
      <sheetName val="Raw data"/>
    </sheetNames>
    <sheetDataSet>
      <sheetData sheetId="0"/>
      <sheetData sheetId="1"/>
      <sheetData sheetId="2"/>
      <sheetData sheetId="3"/>
      <sheetData sheetId="4">
        <row r="13">
          <cell r="AI13">
            <v>3.6999999999999998E-2</v>
          </cell>
          <cell r="AJ13">
            <v>3.7999999999999999E-2</v>
          </cell>
          <cell r="AK13">
            <v>3.6999999999999998E-2</v>
          </cell>
          <cell r="AL13">
            <v>3.6999999999999998E-2</v>
          </cell>
          <cell r="AM13">
            <v>3.7999999999999999E-2</v>
          </cell>
          <cell r="AN13">
            <v>3.7999999999999999E-2</v>
          </cell>
          <cell r="AO13">
            <v>3.6999999999999998E-2</v>
          </cell>
          <cell r="AP13">
            <v>3.6999999999999998E-2</v>
          </cell>
          <cell r="AQ13">
            <v>3.6999999999999998E-2</v>
          </cell>
          <cell r="AR13">
            <v>3.7999999999999999E-2</v>
          </cell>
          <cell r="AS13">
            <v>3.6999999999999998E-2</v>
          </cell>
          <cell r="AT13">
            <v>3.7999999999999999E-2</v>
          </cell>
        </row>
        <row r="14">
          <cell r="AI14">
            <v>3.7999999999999999E-2</v>
          </cell>
          <cell r="AJ14">
            <v>4.3999999999999997E-2</v>
          </cell>
          <cell r="AK14">
            <v>4.2999999999999997E-2</v>
          </cell>
          <cell r="AL14">
            <v>4.2999999999999997E-2</v>
          </cell>
          <cell r="AM14">
            <v>4.2999999999999997E-2</v>
          </cell>
          <cell r="AN14">
            <v>4.2999999999999997E-2</v>
          </cell>
          <cell r="AO14">
            <v>4.2999999999999997E-2</v>
          </cell>
          <cell r="AP14">
            <v>4.2999999999999997E-2</v>
          </cell>
          <cell r="AQ14">
            <v>4.2999999999999997E-2</v>
          </cell>
          <cell r="AR14">
            <v>4.3999999999999997E-2</v>
          </cell>
          <cell r="AS14">
            <v>4.2999999999999997E-2</v>
          </cell>
          <cell r="AT14">
            <v>4.2000000000000003E-2</v>
          </cell>
        </row>
        <row r="15">
          <cell r="AI15">
            <v>3.7999999999999999E-2</v>
          </cell>
          <cell r="AJ15">
            <v>4.2999999999999997E-2</v>
          </cell>
          <cell r="AK15">
            <v>4.2999999999999997E-2</v>
          </cell>
          <cell r="AL15">
            <v>4.2999999999999997E-2</v>
          </cell>
          <cell r="AM15">
            <v>4.2999999999999997E-2</v>
          </cell>
          <cell r="AN15">
            <v>4.2999999999999997E-2</v>
          </cell>
          <cell r="AO15">
            <v>4.2999999999999997E-2</v>
          </cell>
          <cell r="AP15">
            <v>4.2999999999999997E-2</v>
          </cell>
          <cell r="AQ15">
            <v>4.2999999999999997E-2</v>
          </cell>
          <cell r="AR15">
            <v>4.2999999999999997E-2</v>
          </cell>
          <cell r="AS15">
            <v>4.2999999999999997E-2</v>
          </cell>
          <cell r="AT15">
            <v>4.2000000000000003E-2</v>
          </cell>
        </row>
        <row r="16">
          <cell r="AI16">
            <v>3.6999999999999998E-2</v>
          </cell>
          <cell r="AJ16">
            <v>4.2999999999999997E-2</v>
          </cell>
          <cell r="AK16">
            <v>4.2999999999999997E-2</v>
          </cell>
          <cell r="AL16">
            <v>4.2999999999999997E-2</v>
          </cell>
          <cell r="AM16">
            <v>4.3999999999999997E-2</v>
          </cell>
          <cell r="AN16">
            <v>4.2999999999999997E-2</v>
          </cell>
          <cell r="AO16">
            <v>4.2999999999999997E-2</v>
          </cell>
          <cell r="AP16">
            <v>4.2000000000000003E-2</v>
          </cell>
          <cell r="AQ16">
            <v>4.4999999999999998E-2</v>
          </cell>
          <cell r="AR16">
            <v>4.2000000000000003E-2</v>
          </cell>
          <cell r="AS16">
            <v>4.2999999999999997E-2</v>
          </cell>
          <cell r="AT16">
            <v>3.7999999999999999E-2</v>
          </cell>
        </row>
        <row r="17">
          <cell r="AI17">
            <v>3.6999999999999998E-2</v>
          </cell>
          <cell r="AJ17">
            <v>4.2000000000000003E-2</v>
          </cell>
          <cell r="AK17">
            <v>4.2999999999999997E-2</v>
          </cell>
          <cell r="AL17">
            <v>4.2000000000000003E-2</v>
          </cell>
          <cell r="AM17">
            <v>4.2999999999999997E-2</v>
          </cell>
          <cell r="AN17">
            <v>4.2999999999999997E-2</v>
          </cell>
          <cell r="AO17">
            <v>4.2000000000000003E-2</v>
          </cell>
          <cell r="AP17">
            <v>4.2000000000000003E-2</v>
          </cell>
          <cell r="AQ17">
            <v>4.3999999999999997E-2</v>
          </cell>
          <cell r="AR17">
            <v>4.2000000000000003E-2</v>
          </cell>
          <cell r="AS17">
            <v>4.2999999999999997E-2</v>
          </cell>
          <cell r="AT17">
            <v>3.7999999999999999E-2</v>
          </cell>
        </row>
        <row r="18">
          <cell r="AI18">
            <v>3.7999999999999999E-2</v>
          </cell>
          <cell r="AJ18">
            <v>4.2999999999999997E-2</v>
          </cell>
          <cell r="AK18">
            <v>4.3999999999999997E-2</v>
          </cell>
          <cell r="AL18">
            <v>4.2000000000000003E-2</v>
          </cell>
          <cell r="AM18">
            <v>4.2999999999999997E-2</v>
          </cell>
          <cell r="AN18">
            <v>4.2999999999999997E-2</v>
          </cell>
          <cell r="AO18">
            <v>4.2999999999999997E-2</v>
          </cell>
          <cell r="AP18">
            <v>4.2000000000000003E-2</v>
          </cell>
          <cell r="AQ18">
            <v>4.2999999999999997E-2</v>
          </cell>
          <cell r="AR18">
            <v>4.2000000000000003E-2</v>
          </cell>
          <cell r="AS18">
            <v>4.2999999999999997E-2</v>
          </cell>
          <cell r="AT18">
            <v>3.7999999999999999E-2</v>
          </cell>
        </row>
        <row r="19">
          <cell r="AI19">
            <v>3.6999999999999998E-2</v>
          </cell>
          <cell r="AJ19">
            <v>4.2000000000000003E-2</v>
          </cell>
          <cell r="AK19">
            <v>4.2999999999999997E-2</v>
          </cell>
          <cell r="AL19">
            <v>4.2999999999999997E-2</v>
          </cell>
          <cell r="AM19">
            <v>4.2999999999999997E-2</v>
          </cell>
          <cell r="AN19">
            <v>4.7E-2</v>
          </cell>
          <cell r="AO19">
            <v>4.2000000000000003E-2</v>
          </cell>
          <cell r="AP19">
            <v>4.2000000000000003E-2</v>
          </cell>
          <cell r="AQ19">
            <v>4.2999999999999997E-2</v>
          </cell>
          <cell r="AR19">
            <v>4.2999999999999997E-2</v>
          </cell>
          <cell r="AS19">
            <v>4.2999999999999997E-2</v>
          </cell>
          <cell r="AT19">
            <v>3.7999999999999999E-2</v>
          </cell>
        </row>
        <row r="20">
          <cell r="AI20">
            <v>3.7999999999999999E-2</v>
          </cell>
          <cell r="AJ20">
            <v>3.6999999999999998E-2</v>
          </cell>
          <cell r="AK20">
            <v>3.7999999999999999E-2</v>
          </cell>
          <cell r="AL20">
            <v>3.6999999999999998E-2</v>
          </cell>
          <cell r="AM20">
            <v>3.7999999999999999E-2</v>
          </cell>
          <cell r="AN20">
            <v>3.6999999999999998E-2</v>
          </cell>
          <cell r="AO20">
            <v>3.7999999999999999E-2</v>
          </cell>
          <cell r="AP20">
            <v>3.5999999999999997E-2</v>
          </cell>
          <cell r="AQ20">
            <v>3.6999999999999998E-2</v>
          </cell>
          <cell r="AR20">
            <v>3.6999999999999998E-2</v>
          </cell>
          <cell r="AS20">
            <v>3.6999999999999998E-2</v>
          </cell>
          <cell r="AT20">
            <v>3.5999999999999997E-2</v>
          </cell>
        </row>
        <row r="31">
          <cell r="AI31">
            <v>3.6999999999999998E-2</v>
          </cell>
          <cell r="AJ31">
            <v>3.7999999999999999E-2</v>
          </cell>
          <cell r="AK31">
            <v>3.6999999999999998E-2</v>
          </cell>
          <cell r="AL31">
            <v>3.6999999999999998E-2</v>
          </cell>
          <cell r="AM31">
            <v>3.7999999999999999E-2</v>
          </cell>
          <cell r="AN31">
            <v>3.7999999999999999E-2</v>
          </cell>
          <cell r="AO31">
            <v>3.6999999999999998E-2</v>
          </cell>
          <cell r="AP31">
            <v>3.6999999999999998E-2</v>
          </cell>
          <cell r="AQ31">
            <v>3.7999999999999999E-2</v>
          </cell>
          <cell r="AR31">
            <v>3.9E-2</v>
          </cell>
          <cell r="AS31">
            <v>3.6999999999999998E-2</v>
          </cell>
          <cell r="AT31">
            <v>3.7999999999999999E-2</v>
          </cell>
        </row>
        <row r="32">
          <cell r="AI32">
            <v>3.9E-2</v>
          </cell>
          <cell r="AJ32">
            <v>5.8000000000000003E-2</v>
          </cell>
          <cell r="AK32">
            <v>5.6000000000000001E-2</v>
          </cell>
          <cell r="AL32">
            <v>5.7000000000000002E-2</v>
          </cell>
          <cell r="AM32">
            <v>5.8000000000000003E-2</v>
          </cell>
          <cell r="AN32">
            <v>5.5E-2</v>
          </cell>
          <cell r="AO32">
            <v>5.8000000000000003E-2</v>
          </cell>
          <cell r="AP32">
            <v>5.0999999999999997E-2</v>
          </cell>
          <cell r="AQ32">
            <v>4.8000000000000001E-2</v>
          </cell>
          <cell r="AR32">
            <v>4.8000000000000001E-2</v>
          </cell>
          <cell r="AS32">
            <v>4.3999999999999997E-2</v>
          </cell>
          <cell r="AT32">
            <v>4.2000000000000003E-2</v>
          </cell>
        </row>
        <row r="33">
          <cell r="AI33">
            <v>3.7999999999999999E-2</v>
          </cell>
          <cell r="AJ33">
            <v>5.7000000000000002E-2</v>
          </cell>
          <cell r="AK33">
            <v>5.6000000000000001E-2</v>
          </cell>
          <cell r="AL33">
            <v>5.6000000000000001E-2</v>
          </cell>
          <cell r="AM33">
            <v>5.5E-2</v>
          </cell>
          <cell r="AN33">
            <v>5.5E-2</v>
          </cell>
          <cell r="AO33">
            <v>5.7000000000000002E-2</v>
          </cell>
          <cell r="AP33">
            <v>5.0999999999999997E-2</v>
          </cell>
          <cell r="AQ33">
            <v>4.8000000000000001E-2</v>
          </cell>
          <cell r="AR33">
            <v>4.4999999999999998E-2</v>
          </cell>
          <cell r="AS33">
            <v>4.3999999999999997E-2</v>
          </cell>
          <cell r="AT33">
            <v>4.2999999999999997E-2</v>
          </cell>
        </row>
        <row r="34">
          <cell r="AI34">
            <v>3.7999999999999999E-2</v>
          </cell>
          <cell r="AJ34">
            <v>5.5E-2</v>
          </cell>
          <cell r="AK34">
            <v>5.5E-2</v>
          </cell>
          <cell r="AL34">
            <v>5.5E-2</v>
          </cell>
          <cell r="AM34">
            <v>5.6000000000000001E-2</v>
          </cell>
          <cell r="AN34">
            <v>5.3999999999999999E-2</v>
          </cell>
          <cell r="AO34">
            <v>5.6000000000000001E-2</v>
          </cell>
          <cell r="AP34">
            <v>5.0999999999999997E-2</v>
          </cell>
          <cell r="AQ34">
            <v>4.8000000000000001E-2</v>
          </cell>
          <cell r="AR34">
            <v>4.3999999999999997E-2</v>
          </cell>
          <cell r="AS34">
            <v>4.7E-2</v>
          </cell>
          <cell r="AT34">
            <v>3.7999999999999999E-2</v>
          </cell>
        </row>
        <row r="35">
          <cell r="AI35">
            <v>0.04</v>
          </cell>
          <cell r="AJ35">
            <v>5.3999999999999999E-2</v>
          </cell>
          <cell r="AK35">
            <v>5.3999999999999999E-2</v>
          </cell>
          <cell r="AL35">
            <v>5.2999999999999999E-2</v>
          </cell>
          <cell r="AM35">
            <v>5.1999999999999998E-2</v>
          </cell>
          <cell r="AN35">
            <v>5.1999999999999998E-2</v>
          </cell>
          <cell r="AO35">
            <v>5.3999999999999999E-2</v>
          </cell>
          <cell r="AP35">
            <v>5.2999999999999999E-2</v>
          </cell>
          <cell r="AQ35">
            <v>5.5E-2</v>
          </cell>
          <cell r="AR35">
            <v>5.2999999999999999E-2</v>
          </cell>
          <cell r="AS35">
            <v>4.3999999999999997E-2</v>
          </cell>
          <cell r="AT35">
            <v>3.7999999999999999E-2</v>
          </cell>
        </row>
        <row r="36">
          <cell r="AI36">
            <v>3.7999999999999999E-2</v>
          </cell>
          <cell r="AJ36">
            <v>5.5E-2</v>
          </cell>
          <cell r="AK36">
            <v>5.5E-2</v>
          </cell>
          <cell r="AL36">
            <v>5.2999999999999999E-2</v>
          </cell>
          <cell r="AM36">
            <v>5.0999999999999997E-2</v>
          </cell>
          <cell r="AN36">
            <v>5.0999999999999997E-2</v>
          </cell>
          <cell r="AO36">
            <v>5.2999999999999999E-2</v>
          </cell>
          <cell r="AP36">
            <v>0.05</v>
          </cell>
          <cell r="AQ36">
            <v>4.8000000000000001E-2</v>
          </cell>
          <cell r="AR36">
            <v>4.3999999999999997E-2</v>
          </cell>
          <cell r="AS36">
            <v>4.3999999999999997E-2</v>
          </cell>
          <cell r="AT36">
            <v>3.7999999999999999E-2</v>
          </cell>
        </row>
        <row r="37">
          <cell r="AI37">
            <v>3.6999999999999998E-2</v>
          </cell>
          <cell r="AJ37">
            <v>5.6000000000000001E-2</v>
          </cell>
          <cell r="AK37">
            <v>5.6000000000000001E-2</v>
          </cell>
          <cell r="AL37">
            <v>5.5E-2</v>
          </cell>
          <cell r="AM37">
            <v>5.1999999999999998E-2</v>
          </cell>
          <cell r="AN37">
            <v>5.1999999999999998E-2</v>
          </cell>
          <cell r="AO37">
            <v>5.1999999999999998E-2</v>
          </cell>
          <cell r="AP37">
            <v>0.05</v>
          </cell>
          <cell r="AQ37">
            <v>4.8000000000000001E-2</v>
          </cell>
          <cell r="AR37">
            <v>4.5999999999999999E-2</v>
          </cell>
          <cell r="AS37">
            <v>4.3999999999999997E-2</v>
          </cell>
          <cell r="AT37">
            <v>3.7999999999999999E-2</v>
          </cell>
        </row>
        <row r="38">
          <cell r="AI38">
            <v>3.7999999999999999E-2</v>
          </cell>
          <cell r="AJ38">
            <v>3.6999999999999998E-2</v>
          </cell>
          <cell r="AK38">
            <v>3.7999999999999999E-2</v>
          </cell>
          <cell r="AL38">
            <v>3.7999999999999999E-2</v>
          </cell>
          <cell r="AM38">
            <v>3.7999999999999999E-2</v>
          </cell>
          <cell r="AN38">
            <v>3.6999999999999998E-2</v>
          </cell>
          <cell r="AO38">
            <v>3.7999999999999999E-2</v>
          </cell>
          <cell r="AP38">
            <v>3.5999999999999997E-2</v>
          </cell>
          <cell r="AQ38">
            <v>3.7999999999999999E-2</v>
          </cell>
          <cell r="AR38">
            <v>3.6999999999999998E-2</v>
          </cell>
          <cell r="AS38">
            <v>3.6999999999999998E-2</v>
          </cell>
          <cell r="AT38">
            <v>3.5999999999999997E-2</v>
          </cell>
        </row>
        <row r="49">
          <cell r="AI49">
            <v>3.9E-2</v>
          </cell>
          <cell r="AJ49">
            <v>3.9E-2</v>
          </cell>
          <cell r="AK49">
            <v>3.9E-2</v>
          </cell>
          <cell r="AL49">
            <v>3.9E-2</v>
          </cell>
          <cell r="AM49">
            <v>0.04</v>
          </cell>
          <cell r="AN49">
            <v>4.3999999999999997E-2</v>
          </cell>
          <cell r="AO49">
            <v>3.9E-2</v>
          </cell>
          <cell r="AP49">
            <v>3.9E-2</v>
          </cell>
          <cell r="AQ49">
            <v>3.9E-2</v>
          </cell>
          <cell r="AR49">
            <v>0.04</v>
          </cell>
          <cell r="AS49">
            <v>4.1000000000000002E-2</v>
          </cell>
          <cell r="AT49">
            <v>0.04</v>
          </cell>
        </row>
        <row r="50">
          <cell r="AI50">
            <v>0.04</v>
          </cell>
          <cell r="AJ50">
            <v>9.7000000000000003E-2</v>
          </cell>
          <cell r="AK50">
            <v>0.126</v>
          </cell>
          <cell r="AL50">
            <v>0.09</v>
          </cell>
          <cell r="AM50">
            <v>9.4E-2</v>
          </cell>
          <cell r="AN50">
            <v>8.5000000000000006E-2</v>
          </cell>
          <cell r="AO50">
            <v>9.1999999999999998E-2</v>
          </cell>
          <cell r="AP50">
            <v>7.4999999999999997E-2</v>
          </cell>
          <cell r="AQ50">
            <v>6.4000000000000001E-2</v>
          </cell>
          <cell r="AR50">
            <v>5.1999999999999998E-2</v>
          </cell>
          <cell r="AS50">
            <v>4.7E-2</v>
          </cell>
          <cell r="AT50">
            <v>4.2999999999999997E-2</v>
          </cell>
        </row>
        <row r="51">
          <cell r="AI51">
            <v>3.9E-2</v>
          </cell>
          <cell r="AJ51">
            <v>9.8000000000000004E-2</v>
          </cell>
          <cell r="AK51">
            <v>0.123</v>
          </cell>
          <cell r="AL51">
            <v>8.1000000000000003E-2</v>
          </cell>
          <cell r="AM51">
            <v>8.1000000000000003E-2</v>
          </cell>
          <cell r="AN51">
            <v>7.0000000000000007E-2</v>
          </cell>
          <cell r="AO51">
            <v>8.4000000000000005E-2</v>
          </cell>
          <cell r="AP51">
            <v>6.7000000000000004E-2</v>
          </cell>
          <cell r="AQ51">
            <v>6.2E-2</v>
          </cell>
          <cell r="AR51">
            <v>5.0999999999999997E-2</v>
          </cell>
          <cell r="AS51">
            <v>4.7E-2</v>
          </cell>
          <cell r="AT51">
            <v>4.2999999999999997E-2</v>
          </cell>
        </row>
        <row r="52">
          <cell r="AI52">
            <v>3.9E-2</v>
          </cell>
          <cell r="AJ52">
            <v>7.4999999999999997E-2</v>
          </cell>
          <cell r="AK52">
            <v>7.3999999999999996E-2</v>
          </cell>
          <cell r="AL52">
            <v>7.9000000000000001E-2</v>
          </cell>
          <cell r="AM52">
            <v>7.4999999999999997E-2</v>
          </cell>
          <cell r="AN52">
            <v>7.0999999999999994E-2</v>
          </cell>
          <cell r="AO52">
            <v>7.3999999999999996E-2</v>
          </cell>
          <cell r="AP52">
            <v>6.5000000000000002E-2</v>
          </cell>
          <cell r="AQ52">
            <v>5.8999999999999997E-2</v>
          </cell>
          <cell r="AR52">
            <v>4.9000000000000002E-2</v>
          </cell>
          <cell r="AS52">
            <v>4.7E-2</v>
          </cell>
          <cell r="AT52">
            <v>3.9E-2</v>
          </cell>
        </row>
        <row r="53">
          <cell r="AI53">
            <v>4.1000000000000002E-2</v>
          </cell>
          <cell r="AJ53">
            <v>9.2999999999999999E-2</v>
          </cell>
          <cell r="AK53">
            <v>0.113</v>
          </cell>
          <cell r="AL53">
            <v>0.08</v>
          </cell>
          <cell r="AM53">
            <v>7.5999999999999998E-2</v>
          </cell>
          <cell r="AN53">
            <v>6.9000000000000006E-2</v>
          </cell>
          <cell r="AO53">
            <v>7.3999999999999996E-2</v>
          </cell>
          <cell r="AP53">
            <v>7.2999999999999995E-2</v>
          </cell>
          <cell r="AQ53">
            <v>7.6999999999999999E-2</v>
          </cell>
          <cell r="AR53">
            <v>7.9000000000000001E-2</v>
          </cell>
          <cell r="AS53">
            <v>4.5999999999999999E-2</v>
          </cell>
          <cell r="AT53">
            <v>3.9E-2</v>
          </cell>
        </row>
        <row r="54">
          <cell r="AI54">
            <v>0.04</v>
          </cell>
          <cell r="AJ54">
            <v>8.5999999999999993E-2</v>
          </cell>
          <cell r="AK54">
            <v>0.11600000000000001</v>
          </cell>
          <cell r="AL54">
            <v>8.6999999999999994E-2</v>
          </cell>
          <cell r="AM54">
            <v>8.3000000000000004E-2</v>
          </cell>
          <cell r="AN54">
            <v>7.6999999999999999E-2</v>
          </cell>
          <cell r="AO54">
            <v>8.2000000000000003E-2</v>
          </cell>
          <cell r="AP54">
            <v>6.5000000000000002E-2</v>
          </cell>
          <cell r="AQ54">
            <v>5.8999999999999997E-2</v>
          </cell>
          <cell r="AR54">
            <v>0.05</v>
          </cell>
          <cell r="AS54">
            <v>4.7E-2</v>
          </cell>
          <cell r="AT54">
            <v>3.9E-2</v>
          </cell>
        </row>
        <row r="55">
          <cell r="AI55">
            <v>3.9E-2</v>
          </cell>
          <cell r="AJ55">
            <v>0.09</v>
          </cell>
          <cell r="AK55">
            <v>0.11700000000000001</v>
          </cell>
          <cell r="AL55">
            <v>0.09</v>
          </cell>
          <cell r="AM55">
            <v>8.8999999999999996E-2</v>
          </cell>
          <cell r="AN55">
            <v>7.9000000000000001E-2</v>
          </cell>
          <cell r="AO55">
            <v>8.6999999999999994E-2</v>
          </cell>
          <cell r="AP55">
            <v>6.7000000000000004E-2</v>
          </cell>
          <cell r="AQ55">
            <v>0.06</v>
          </cell>
          <cell r="AR55">
            <v>5.0999999999999997E-2</v>
          </cell>
          <cell r="AS55">
            <v>4.5999999999999999E-2</v>
          </cell>
          <cell r="AT55">
            <v>3.9E-2</v>
          </cell>
        </row>
        <row r="56">
          <cell r="AI56">
            <v>3.9E-2</v>
          </cell>
          <cell r="AJ56">
            <v>3.6999999999999998E-2</v>
          </cell>
          <cell r="AK56">
            <v>3.7999999999999999E-2</v>
          </cell>
          <cell r="AL56">
            <v>3.7999999999999999E-2</v>
          </cell>
          <cell r="AM56">
            <v>3.9E-2</v>
          </cell>
          <cell r="AN56">
            <v>3.7999999999999999E-2</v>
          </cell>
          <cell r="AO56">
            <v>3.7999999999999999E-2</v>
          </cell>
          <cell r="AP56">
            <v>3.6999999999999998E-2</v>
          </cell>
          <cell r="AQ56">
            <v>3.7999999999999999E-2</v>
          </cell>
          <cell r="AR56">
            <v>3.7999999999999999E-2</v>
          </cell>
          <cell r="AS56">
            <v>3.7999999999999999E-2</v>
          </cell>
          <cell r="AT56">
            <v>3.6999999999999998E-2</v>
          </cell>
        </row>
        <row r="67">
          <cell r="AI67">
            <v>0.04</v>
          </cell>
          <cell r="AJ67">
            <v>3.9E-2</v>
          </cell>
          <cell r="AK67">
            <v>3.9E-2</v>
          </cell>
          <cell r="AL67">
            <v>4.1000000000000002E-2</v>
          </cell>
          <cell r="AM67">
            <v>0.04</v>
          </cell>
          <cell r="AN67">
            <v>4.5999999999999999E-2</v>
          </cell>
          <cell r="AO67">
            <v>3.9E-2</v>
          </cell>
          <cell r="AP67">
            <v>4.2999999999999997E-2</v>
          </cell>
          <cell r="AQ67">
            <v>3.9E-2</v>
          </cell>
          <cell r="AR67">
            <v>0.04</v>
          </cell>
          <cell r="AS67">
            <v>0.04</v>
          </cell>
          <cell r="AT67">
            <v>0.04</v>
          </cell>
        </row>
        <row r="68">
          <cell r="AI68">
            <v>0.04</v>
          </cell>
          <cell r="AJ68">
            <v>0.18099999999999999</v>
          </cell>
          <cell r="AK68">
            <v>0.16300000000000001</v>
          </cell>
          <cell r="AL68">
            <v>0.17100000000000001</v>
          </cell>
          <cell r="AM68">
            <v>0.17399999999999999</v>
          </cell>
          <cell r="AN68">
            <v>0.154</v>
          </cell>
          <cell r="AO68">
            <v>0.17199999999999999</v>
          </cell>
          <cell r="AP68">
            <v>0.125</v>
          </cell>
          <cell r="AQ68">
            <v>9.5000000000000001E-2</v>
          </cell>
          <cell r="AR68">
            <v>6.0999999999999999E-2</v>
          </cell>
          <cell r="AS68">
            <v>4.9000000000000002E-2</v>
          </cell>
          <cell r="AT68">
            <v>4.2999999999999997E-2</v>
          </cell>
        </row>
        <row r="69">
          <cell r="AI69">
            <v>0.04</v>
          </cell>
          <cell r="AJ69">
            <v>0.17499999999999999</v>
          </cell>
          <cell r="AK69">
            <v>0.13800000000000001</v>
          </cell>
          <cell r="AL69">
            <v>0.13700000000000001</v>
          </cell>
          <cell r="AM69">
            <v>0.13200000000000001</v>
          </cell>
          <cell r="AN69">
            <v>0.114</v>
          </cell>
          <cell r="AO69">
            <v>0.13600000000000001</v>
          </cell>
          <cell r="AP69">
            <v>0.106</v>
          </cell>
          <cell r="AQ69">
            <v>0.09</v>
          </cell>
          <cell r="AR69">
            <v>0.06</v>
          </cell>
          <cell r="AS69">
            <v>4.9000000000000002E-2</v>
          </cell>
          <cell r="AT69">
            <v>4.2999999999999997E-2</v>
          </cell>
        </row>
        <row r="70">
          <cell r="AI70">
            <v>3.9E-2</v>
          </cell>
          <cell r="AJ70">
            <v>0.16</v>
          </cell>
          <cell r="AK70">
            <v>0.13</v>
          </cell>
          <cell r="AL70">
            <v>0.128</v>
          </cell>
          <cell r="AM70">
            <v>0.11700000000000001</v>
          </cell>
          <cell r="AN70">
            <v>0.104</v>
          </cell>
          <cell r="AO70">
            <v>0.11</v>
          </cell>
          <cell r="AP70">
            <v>9.1999999999999998E-2</v>
          </cell>
          <cell r="AQ70">
            <v>7.9000000000000001E-2</v>
          </cell>
          <cell r="AR70">
            <v>5.8999999999999997E-2</v>
          </cell>
          <cell r="AS70">
            <v>4.9000000000000002E-2</v>
          </cell>
          <cell r="AT70">
            <v>3.9E-2</v>
          </cell>
        </row>
        <row r="71">
          <cell r="AI71">
            <v>4.1000000000000002E-2</v>
          </cell>
          <cell r="AJ71">
            <v>0.16500000000000001</v>
          </cell>
          <cell r="AK71">
            <v>0.13900000000000001</v>
          </cell>
          <cell r="AL71">
            <v>0.13600000000000001</v>
          </cell>
          <cell r="AM71">
            <v>0.125</v>
          </cell>
          <cell r="AN71">
            <v>0.113</v>
          </cell>
          <cell r="AO71">
            <v>0.11700000000000001</v>
          </cell>
          <cell r="AP71">
            <v>0.115</v>
          </cell>
          <cell r="AQ71">
            <v>0.122</v>
          </cell>
          <cell r="AR71">
            <v>0.12</v>
          </cell>
          <cell r="AS71">
            <v>4.9000000000000002E-2</v>
          </cell>
          <cell r="AT71">
            <v>3.9E-2</v>
          </cell>
        </row>
        <row r="72">
          <cell r="AI72">
            <v>0.04</v>
          </cell>
          <cell r="AJ72">
            <v>0.17</v>
          </cell>
          <cell r="AK72">
            <v>0.14799999999999999</v>
          </cell>
          <cell r="AL72">
            <v>0.154</v>
          </cell>
          <cell r="AM72">
            <v>0.14000000000000001</v>
          </cell>
          <cell r="AN72">
            <v>0.13300000000000001</v>
          </cell>
          <cell r="AO72">
            <v>0.13400000000000001</v>
          </cell>
          <cell r="AP72">
            <v>0.112</v>
          </cell>
          <cell r="AQ72">
            <v>8.6999999999999994E-2</v>
          </cell>
          <cell r="AR72">
            <v>5.8999999999999997E-2</v>
          </cell>
          <cell r="AS72">
            <v>4.8000000000000001E-2</v>
          </cell>
          <cell r="AT72">
            <v>3.9E-2</v>
          </cell>
        </row>
        <row r="73">
          <cell r="AI73">
            <v>3.7999999999999999E-2</v>
          </cell>
          <cell r="AJ73">
            <v>0.21099999999999999</v>
          </cell>
          <cell r="AK73">
            <v>0.184</v>
          </cell>
          <cell r="AL73">
            <v>0.187</v>
          </cell>
          <cell r="AM73">
            <v>0.16200000000000001</v>
          </cell>
          <cell r="AN73">
            <v>0.155</v>
          </cell>
          <cell r="AO73">
            <v>0.156</v>
          </cell>
          <cell r="AP73">
            <v>0.123</v>
          </cell>
          <cell r="AQ73">
            <v>8.8999999999999996E-2</v>
          </cell>
          <cell r="AR73">
            <v>6.0999999999999999E-2</v>
          </cell>
          <cell r="AS73">
            <v>4.9000000000000002E-2</v>
          </cell>
          <cell r="AT73">
            <v>0.04</v>
          </cell>
        </row>
        <row r="74">
          <cell r="AI74">
            <v>3.9E-2</v>
          </cell>
          <cell r="AJ74">
            <v>3.6999999999999998E-2</v>
          </cell>
          <cell r="AK74">
            <v>3.7999999999999999E-2</v>
          </cell>
          <cell r="AL74">
            <v>3.7999999999999999E-2</v>
          </cell>
          <cell r="AM74">
            <v>3.9E-2</v>
          </cell>
          <cell r="AN74">
            <v>3.7999999999999999E-2</v>
          </cell>
          <cell r="AO74">
            <v>3.7999999999999999E-2</v>
          </cell>
          <cell r="AP74">
            <v>3.6999999999999998E-2</v>
          </cell>
          <cell r="AQ74">
            <v>3.7999999999999999E-2</v>
          </cell>
          <cell r="AR74">
            <v>3.7999999999999999E-2</v>
          </cell>
          <cell r="AS74">
            <v>3.9E-2</v>
          </cell>
          <cell r="AT74">
            <v>3.6999999999999998E-2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C237-A0B7-4112-B29D-30D3241F17B3}">
  <dimension ref="A1:BX119"/>
  <sheetViews>
    <sheetView tabSelected="1" topLeftCell="AF6" zoomScale="110" zoomScaleNormal="110" workbookViewId="0">
      <selection activeCell="AY59" sqref="AY59:BC63"/>
    </sheetView>
  </sheetViews>
  <sheetFormatPr defaultColWidth="9.140625" defaultRowHeight="12.75" x14ac:dyDescent="0.2"/>
  <cols>
    <col min="1" max="2" width="5" style="1" customWidth="1"/>
    <col min="3" max="3" width="7.85546875" style="1" customWidth="1"/>
    <col min="4" max="4" width="8.28515625" style="1" customWidth="1"/>
    <col min="5" max="5" width="7.5703125" style="1" customWidth="1"/>
    <col min="6" max="6" width="7.7109375" style="1" customWidth="1"/>
    <col min="7" max="7" width="8.28515625" style="1" customWidth="1"/>
    <col min="8" max="9" width="9.140625" style="1"/>
    <col min="10" max="10" width="10.28515625" style="1" customWidth="1"/>
    <col min="11" max="11" width="10.7109375" style="1" customWidth="1"/>
    <col min="12" max="12" width="10.140625" style="1" customWidth="1"/>
    <col min="13" max="13" width="9.140625" style="1"/>
    <col min="14" max="14" width="10" style="1" customWidth="1"/>
    <col min="15" max="15" width="10.28515625" style="1" customWidth="1"/>
    <col min="16" max="16" width="11" style="1" customWidth="1"/>
    <col min="17" max="21" width="9.140625" style="1"/>
    <col min="22" max="22" width="10.28515625" style="1" customWidth="1"/>
    <col min="23" max="23" width="8.42578125" style="1" customWidth="1"/>
    <col min="24" max="24" width="10" style="1" bestFit="1" customWidth="1"/>
    <col min="25" max="26" width="9.85546875" style="1" customWidth="1"/>
    <col min="27" max="27" width="11.7109375" style="1" customWidth="1"/>
    <col min="28" max="28" width="12" style="1" bestFit="1" customWidth="1"/>
    <col min="29" max="29" width="9.85546875" style="1" customWidth="1"/>
    <col min="30" max="36" width="9.140625" style="1"/>
    <col min="37" max="37" width="10" style="1" bestFit="1" customWidth="1"/>
    <col min="38" max="39" width="7.140625" style="1" customWidth="1"/>
    <col min="40" max="40" width="9.140625" style="1"/>
    <col min="41" max="43" width="9.28515625" style="1" bestFit="1" customWidth="1"/>
    <col min="44" max="44" width="9" style="1" customWidth="1"/>
    <col min="45" max="45" width="10" style="1" bestFit="1" customWidth="1"/>
    <col min="46" max="49" width="9.28515625" style="1" bestFit="1" customWidth="1"/>
    <col min="50" max="50" width="11" style="1" bestFit="1" customWidth="1"/>
    <col min="51" max="51" width="7.42578125" style="1" customWidth="1"/>
    <col min="52" max="52" width="8.42578125" style="1" customWidth="1"/>
    <col min="53" max="53" width="8.28515625" style="1" customWidth="1"/>
    <col min="54" max="57" width="9.140625" style="1"/>
    <col min="58" max="58" width="6" style="1" customWidth="1"/>
    <col min="59" max="59" width="9.140625" style="1"/>
    <col min="60" max="79" width="9.140625" style="1" customWidth="1"/>
    <col min="80" max="16384" width="9.140625" style="1"/>
  </cols>
  <sheetData>
    <row r="1" spans="1:76" x14ac:dyDescent="0.2">
      <c r="I1" s="2"/>
    </row>
    <row r="2" spans="1:76" ht="94.5" customHeight="1" x14ac:dyDescent="0.2">
      <c r="B2" s="3" t="s">
        <v>0</v>
      </c>
      <c r="C2" s="3"/>
      <c r="D2" s="4"/>
      <c r="E2" s="4"/>
      <c r="F2" s="4"/>
      <c r="G2" s="5"/>
      <c r="H2" s="6" t="s">
        <v>1</v>
      </c>
      <c r="I2" s="7" t="s">
        <v>2</v>
      </c>
      <c r="J2" s="7" t="s">
        <v>3</v>
      </c>
      <c r="K2" s="7" t="s">
        <v>4</v>
      </c>
      <c r="L2" s="8" t="s">
        <v>5</v>
      </c>
      <c r="M2" s="9" t="s">
        <v>6</v>
      </c>
      <c r="N2" s="10" t="s">
        <v>7</v>
      </c>
      <c r="O2" s="7" t="s">
        <v>8</v>
      </c>
      <c r="P2" s="7" t="s">
        <v>9</v>
      </c>
      <c r="Q2" s="7" t="s">
        <v>10</v>
      </c>
      <c r="R2" s="7" t="s">
        <v>11</v>
      </c>
      <c r="S2" s="7" t="s">
        <v>12</v>
      </c>
      <c r="T2" s="11" t="s">
        <v>13</v>
      </c>
      <c r="U2" s="7" t="s">
        <v>14</v>
      </c>
      <c r="V2" s="7" t="s">
        <v>15</v>
      </c>
      <c r="W2" s="7" t="s">
        <v>16</v>
      </c>
      <c r="X2" s="7" t="s">
        <v>17</v>
      </c>
      <c r="Y2" s="7" t="s">
        <v>18</v>
      </c>
      <c r="Z2" s="12" t="s">
        <v>19</v>
      </c>
      <c r="AA2" s="13" t="s">
        <v>20</v>
      </c>
      <c r="AB2" s="13" t="s">
        <v>21</v>
      </c>
    </row>
    <row r="3" spans="1:76" ht="14.25" x14ac:dyDescent="0.25">
      <c r="B3" s="178" t="s">
        <v>5</v>
      </c>
      <c r="C3" s="179" t="s">
        <v>93</v>
      </c>
      <c r="D3" s="180"/>
      <c r="E3" s="180"/>
      <c r="F3" s="180"/>
      <c r="G3" s="14"/>
      <c r="H3" s="15" t="s">
        <v>22</v>
      </c>
      <c r="I3" s="16" t="s">
        <v>23</v>
      </c>
      <c r="J3" s="17">
        <v>42096</v>
      </c>
      <c r="K3" s="17">
        <v>42099</v>
      </c>
      <c r="L3" s="18" t="s">
        <v>24</v>
      </c>
      <c r="M3" s="19" t="s">
        <v>25</v>
      </c>
      <c r="N3" s="19" t="s">
        <v>26</v>
      </c>
      <c r="O3" s="20">
        <v>72</v>
      </c>
      <c r="P3" s="20">
        <v>24</v>
      </c>
      <c r="Q3" s="20">
        <v>24</v>
      </c>
      <c r="R3" s="21">
        <v>4000</v>
      </c>
      <c r="S3" s="20" t="s">
        <v>27</v>
      </c>
      <c r="T3" s="15" t="s">
        <v>28</v>
      </c>
      <c r="U3" s="20">
        <v>2</v>
      </c>
      <c r="V3" s="22">
        <v>42016</v>
      </c>
      <c r="W3" s="20" t="s">
        <v>22</v>
      </c>
      <c r="X3" s="23">
        <v>42013</v>
      </c>
      <c r="Y3" s="20" t="s">
        <v>22</v>
      </c>
      <c r="Z3" s="24"/>
      <c r="AA3" s="25">
        <v>1000000</v>
      </c>
      <c r="AB3" s="26">
        <v>6</v>
      </c>
      <c r="BJ3" s="30"/>
      <c r="BX3" s="30"/>
    </row>
    <row r="4" spans="1:76" x14ac:dyDescent="0.2">
      <c r="B4" s="54" t="s">
        <v>30</v>
      </c>
      <c r="C4" s="188"/>
      <c r="D4" s="180"/>
      <c r="E4" s="180"/>
      <c r="F4" s="180"/>
      <c r="G4" s="180"/>
      <c r="H4" s="181"/>
      <c r="I4" s="190"/>
      <c r="J4" s="191"/>
      <c r="K4" s="191"/>
      <c r="L4" s="192"/>
      <c r="M4" s="182"/>
      <c r="Q4" s="183"/>
      <c r="R4" s="183"/>
      <c r="S4" s="183"/>
      <c r="T4" s="183"/>
      <c r="U4" s="183"/>
      <c r="V4" s="181"/>
      <c r="W4" s="183"/>
      <c r="X4" s="184"/>
      <c r="Y4" s="183"/>
      <c r="Z4" s="185"/>
      <c r="AA4" s="183"/>
      <c r="AB4" s="186"/>
      <c r="AC4" s="187"/>
      <c r="AD4" s="187"/>
      <c r="BJ4" s="30"/>
      <c r="BX4" s="30"/>
    </row>
    <row r="5" spans="1:76" x14ac:dyDescent="0.2">
      <c r="B5" s="57"/>
      <c r="C5" s="37"/>
      <c r="D5" s="38">
        <f t="shared" ref="D5:K5" si="0">E5/2</f>
        <v>3.90625</v>
      </c>
      <c r="E5" s="38">
        <f t="shared" si="0"/>
        <v>7.8125</v>
      </c>
      <c r="F5" s="38">
        <f t="shared" si="0"/>
        <v>15.625</v>
      </c>
      <c r="G5" s="38">
        <f t="shared" si="0"/>
        <v>31.25</v>
      </c>
      <c r="H5" s="38">
        <f t="shared" si="0"/>
        <v>62.5</v>
      </c>
      <c r="I5" s="38">
        <f t="shared" si="0"/>
        <v>125</v>
      </c>
      <c r="J5" s="38">
        <f t="shared" si="0"/>
        <v>250</v>
      </c>
      <c r="K5" s="38">
        <f t="shared" si="0"/>
        <v>500</v>
      </c>
      <c r="L5" s="189">
        <v>1000</v>
      </c>
      <c r="P5" s="31"/>
    </row>
    <row r="6" spans="1:76" x14ac:dyDescent="0.2">
      <c r="A6" s="35"/>
      <c r="B6" s="35"/>
      <c r="C6" s="35"/>
      <c r="D6" s="35"/>
      <c r="E6" s="35"/>
      <c r="F6" s="35"/>
      <c r="J6" s="35"/>
      <c r="K6" s="35"/>
      <c r="L6" s="35"/>
      <c r="M6" s="35"/>
      <c r="N6" s="35"/>
      <c r="O6" s="35"/>
      <c r="V6" s="35"/>
      <c r="W6" s="35"/>
      <c r="X6" s="35"/>
      <c r="Y6" s="35"/>
      <c r="Z6" s="35"/>
      <c r="AA6" s="35"/>
      <c r="AL6" s="35"/>
      <c r="AM6" s="35"/>
      <c r="AN6" s="35"/>
      <c r="AO6" s="35"/>
      <c r="AP6" s="35"/>
      <c r="AT6" s="35"/>
      <c r="BF6" s="35"/>
      <c r="BO6" s="40"/>
      <c r="BP6" s="2"/>
      <c r="BQ6" s="2"/>
      <c r="BR6" s="50"/>
      <c r="BS6" s="50"/>
      <c r="BT6" s="50"/>
      <c r="BU6" s="50"/>
    </row>
    <row r="7" spans="1:76" x14ac:dyDescent="0.2">
      <c r="A7" s="35"/>
      <c r="B7" s="27"/>
      <c r="C7" s="28" t="s">
        <v>43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R7" s="27" t="s">
        <v>44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9"/>
      <c r="AL7" s="35"/>
      <c r="AM7" s="35"/>
      <c r="AN7" s="35"/>
      <c r="AO7" s="35"/>
      <c r="AP7" s="35"/>
      <c r="AT7" s="35"/>
      <c r="BF7" s="35"/>
      <c r="BO7" s="2"/>
      <c r="BP7" s="2"/>
      <c r="BQ7" s="2"/>
      <c r="BR7" s="50"/>
      <c r="BS7" s="50"/>
      <c r="BT7" s="50"/>
      <c r="BU7" s="50"/>
    </row>
    <row r="8" spans="1:76" ht="14.25" customHeight="1" x14ac:dyDescent="0.2">
      <c r="A8" s="35"/>
      <c r="B8" s="32"/>
      <c r="C8" s="2"/>
      <c r="E8" s="67" t="str">
        <f>$C$3</f>
        <v>atrazine [ug/L]</v>
      </c>
      <c r="J8" s="67">
        <v>0</v>
      </c>
      <c r="P8" s="34"/>
      <c r="R8" s="32"/>
      <c r="U8" s="175" t="str">
        <f>$C$3</f>
        <v>atrazine [ug/L]</v>
      </c>
      <c r="V8" s="35"/>
      <c r="W8" s="35"/>
      <c r="X8" s="35"/>
      <c r="Z8" s="33">
        <v>0</v>
      </c>
      <c r="AF8" s="34"/>
      <c r="AH8" s="27"/>
      <c r="AI8" s="28" t="s">
        <v>45</v>
      </c>
      <c r="AJ8" s="28"/>
      <c r="AK8" s="28"/>
      <c r="AL8" s="28"/>
      <c r="AM8" s="28"/>
      <c r="AN8" s="28"/>
      <c r="AO8" s="28"/>
      <c r="AP8" s="28"/>
      <c r="AQ8" s="28"/>
      <c r="AR8" s="28"/>
      <c r="AS8" s="29"/>
      <c r="AT8" s="35"/>
      <c r="AU8" s="27"/>
      <c r="AV8" s="28" t="s">
        <v>46</v>
      </c>
      <c r="AW8" s="28"/>
      <c r="AX8" s="28"/>
      <c r="AY8" s="28"/>
      <c r="AZ8" s="28"/>
      <c r="BA8" s="28"/>
      <c r="BB8" s="28"/>
      <c r="BC8" s="28"/>
      <c r="BD8" s="28"/>
      <c r="BE8" s="28"/>
      <c r="BF8" s="29"/>
      <c r="BO8" s="2"/>
      <c r="BP8" s="2"/>
      <c r="BQ8" s="2"/>
      <c r="BR8" s="50"/>
      <c r="BS8" s="50"/>
      <c r="BT8" s="50"/>
      <c r="BU8" s="50"/>
    </row>
    <row r="9" spans="1:76" ht="14.25" customHeight="1" x14ac:dyDescent="0.2">
      <c r="A9" s="35"/>
      <c r="B9" s="32"/>
      <c r="E9" s="177">
        <f>$D$5</f>
        <v>3.90625</v>
      </c>
      <c r="F9" s="177">
        <f>$E$5</f>
        <v>7.8125</v>
      </c>
      <c r="G9" s="177">
        <f>$F$5</f>
        <v>15.625</v>
      </c>
      <c r="H9" s="70">
        <f>$G$5</f>
        <v>31.25</v>
      </c>
      <c r="I9" s="70">
        <f>$H$5</f>
        <v>62.5</v>
      </c>
      <c r="J9" s="70">
        <v>0</v>
      </c>
      <c r="K9" s="70">
        <f>$I$5</f>
        <v>125</v>
      </c>
      <c r="L9" s="70">
        <f>$J$5</f>
        <v>250</v>
      </c>
      <c r="M9" s="70">
        <f>$K$5</f>
        <v>500</v>
      </c>
      <c r="N9" s="70">
        <f>$L$5</f>
        <v>1000</v>
      </c>
      <c r="P9" s="34"/>
      <c r="R9" s="32"/>
      <c r="U9" s="174">
        <f>$D$5</f>
        <v>3.90625</v>
      </c>
      <c r="V9" s="174">
        <f>$E$5</f>
        <v>7.8125</v>
      </c>
      <c r="W9" s="174">
        <f>$F$5</f>
        <v>15.625</v>
      </c>
      <c r="X9" s="174">
        <f>$G$5</f>
        <v>31.25</v>
      </c>
      <c r="Y9" s="36">
        <f>$H$5</f>
        <v>62.5</v>
      </c>
      <c r="Z9" s="172">
        <v>0</v>
      </c>
      <c r="AA9" s="36">
        <f>$I$5</f>
        <v>125</v>
      </c>
      <c r="AB9" s="36">
        <f>$J$5</f>
        <v>250</v>
      </c>
      <c r="AC9" s="36">
        <f>$K$5</f>
        <v>500</v>
      </c>
      <c r="AD9" s="36">
        <f>$L$5</f>
        <v>1000</v>
      </c>
      <c r="AF9" s="34"/>
      <c r="AH9" s="32"/>
      <c r="AI9" s="33" t="str">
        <f>$C$3</f>
        <v>atrazine [ug/L]</v>
      </c>
      <c r="AN9" s="33">
        <v>0</v>
      </c>
      <c r="AS9" s="34"/>
      <c r="AT9" s="35"/>
      <c r="AU9" s="32"/>
      <c r="AV9" s="33" t="str">
        <f>$C$3</f>
        <v>atrazine [ug/L]</v>
      </c>
      <c r="BA9" s="33">
        <v>0</v>
      </c>
      <c r="BF9" s="34"/>
      <c r="BO9" s="2"/>
      <c r="BP9" s="2"/>
      <c r="BQ9" s="2"/>
      <c r="BR9" s="50"/>
      <c r="BS9" s="50"/>
      <c r="BT9" s="50"/>
      <c r="BU9" s="50"/>
    </row>
    <row r="10" spans="1:76" ht="14.25" customHeight="1" x14ac:dyDescent="0.2">
      <c r="B10" s="32"/>
      <c r="C10" s="72" t="s">
        <v>48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34"/>
      <c r="R10" s="32"/>
      <c r="U10" s="35"/>
      <c r="V10" s="35"/>
      <c r="W10" s="35"/>
      <c r="X10" s="35"/>
      <c r="AF10" s="34"/>
      <c r="AH10" s="32"/>
      <c r="AI10" s="174">
        <f>$D$5</f>
        <v>3.90625</v>
      </c>
      <c r="AJ10" s="174">
        <f>$E$5</f>
        <v>7.8125</v>
      </c>
      <c r="AK10" s="174">
        <f>$F$5</f>
        <v>15.625</v>
      </c>
      <c r="AL10" s="174">
        <f>$G$5</f>
        <v>31.25</v>
      </c>
      <c r="AM10" s="174">
        <f>$H$5</f>
        <v>62.5</v>
      </c>
      <c r="AN10" s="172">
        <v>0</v>
      </c>
      <c r="AO10" s="36">
        <f>$I$5</f>
        <v>125</v>
      </c>
      <c r="AP10" s="36">
        <f>$J$5</f>
        <v>250</v>
      </c>
      <c r="AQ10" s="36">
        <f>$K$5</f>
        <v>500</v>
      </c>
      <c r="AR10" s="36">
        <f>$L$5</f>
        <v>1000</v>
      </c>
      <c r="AS10" s="71"/>
      <c r="AU10" s="32"/>
      <c r="AV10" s="174">
        <f>$D$5</f>
        <v>3.90625</v>
      </c>
      <c r="AW10" s="174">
        <f>$E$5</f>
        <v>7.8125</v>
      </c>
      <c r="AX10" s="174">
        <f>$F$5</f>
        <v>15.625</v>
      </c>
      <c r="AY10" s="36">
        <f>$G$5</f>
        <v>31.25</v>
      </c>
      <c r="AZ10" s="36">
        <f>$H$5</f>
        <v>62.5</v>
      </c>
      <c r="BA10" s="172">
        <v>0</v>
      </c>
      <c r="BB10" s="36">
        <f>$I$5</f>
        <v>125</v>
      </c>
      <c r="BC10" s="36">
        <f>$J$5</f>
        <v>250</v>
      </c>
      <c r="BD10" s="36">
        <f>$K$5</f>
        <v>500</v>
      </c>
      <c r="BE10" s="36">
        <f>$L$5</f>
        <v>1000</v>
      </c>
      <c r="BF10" s="71"/>
      <c r="BO10" s="2"/>
      <c r="BP10" s="2"/>
      <c r="BQ10" s="2"/>
      <c r="BR10" s="50"/>
      <c r="BS10" s="50"/>
      <c r="BT10" s="50"/>
      <c r="BU10" s="50"/>
    </row>
    <row r="11" spans="1:76" ht="14.25" customHeight="1" x14ac:dyDescent="0.2">
      <c r="A11" s="35"/>
      <c r="B11" s="32" t="s">
        <v>49</v>
      </c>
      <c r="C11" s="79"/>
      <c r="D11" s="79">
        <v>1</v>
      </c>
      <c r="E11" s="79">
        <v>2</v>
      </c>
      <c r="F11" s="79">
        <v>3</v>
      </c>
      <c r="G11" s="79">
        <v>4</v>
      </c>
      <c r="H11" s="79">
        <v>5</v>
      </c>
      <c r="I11" s="79">
        <v>6</v>
      </c>
      <c r="J11" s="79">
        <v>7</v>
      </c>
      <c r="K11" s="79">
        <v>8</v>
      </c>
      <c r="L11" s="79">
        <v>9</v>
      </c>
      <c r="M11" s="79">
        <v>10</v>
      </c>
      <c r="N11" s="79">
        <v>11</v>
      </c>
      <c r="O11" s="79">
        <v>12</v>
      </c>
      <c r="P11" s="34"/>
      <c r="R11" s="32" t="s">
        <v>49</v>
      </c>
      <c r="S11" s="80"/>
      <c r="T11" s="33" t="str">
        <f>C3</f>
        <v>atrazine [ug/L]</v>
      </c>
      <c r="U11" s="174">
        <f>$D$5</f>
        <v>3.90625</v>
      </c>
      <c r="V11" s="174">
        <f>$E$5</f>
        <v>7.8125</v>
      </c>
      <c r="W11" s="174">
        <f>$F$5</f>
        <v>15.625</v>
      </c>
      <c r="X11" s="174">
        <f>$G$5</f>
        <v>31.25</v>
      </c>
      <c r="Y11" s="36">
        <f>$H$5</f>
        <v>62.5</v>
      </c>
      <c r="Z11" s="172">
        <v>0</v>
      </c>
      <c r="AA11" s="36">
        <f>$I$5</f>
        <v>125</v>
      </c>
      <c r="AB11" s="36">
        <f>$J$5</f>
        <v>250</v>
      </c>
      <c r="AC11" s="36">
        <f>$K$5</f>
        <v>500</v>
      </c>
      <c r="AD11" s="36">
        <f>$L$5</f>
        <v>1000</v>
      </c>
      <c r="AE11" s="33"/>
      <c r="AF11" s="71"/>
      <c r="AH11" s="32"/>
      <c r="AJ11" s="73"/>
      <c r="AL11" s="1" t="s">
        <v>31</v>
      </c>
      <c r="AM11" s="39">
        <f>AVERAGE(AI15:AR15,AN12:AN14,AN16:AN17)</f>
        <v>0.98244370246261681</v>
      </c>
      <c r="AN11" s="74">
        <f>STDEV(AI15:AR15,AN12:AN14,AN16:AN17)</f>
        <v>8.3862471810588354E-2</v>
      </c>
      <c r="AO11" s="73">
        <f>AN11/AM11*100</f>
        <v>8.536109662098367</v>
      </c>
      <c r="AS11" s="34"/>
      <c r="AT11" s="35"/>
      <c r="BR11" s="2"/>
      <c r="BT11" s="2"/>
    </row>
    <row r="12" spans="1:76" ht="14.25" customHeight="1" thickBot="1" x14ac:dyDescent="0.25">
      <c r="A12" s="35"/>
      <c r="B12" s="32"/>
      <c r="C12" s="79" t="s">
        <v>50</v>
      </c>
      <c r="D12" s="82">
        <f>'[1]Raw data'!AI13</f>
        <v>3.6999999999999998E-2</v>
      </c>
      <c r="E12" s="164">
        <f>'[1]Raw data'!AJ13</f>
        <v>3.7999999999999999E-2</v>
      </c>
      <c r="F12" s="164">
        <f>'[1]Raw data'!AK13</f>
        <v>3.6999999999999998E-2</v>
      </c>
      <c r="G12" s="164">
        <f>'[1]Raw data'!AL13</f>
        <v>3.6999999999999998E-2</v>
      </c>
      <c r="H12" s="164">
        <f>'[1]Raw data'!AM13</f>
        <v>3.7999999999999999E-2</v>
      </c>
      <c r="I12" s="164">
        <f>'[1]Raw data'!AN13</f>
        <v>3.7999999999999999E-2</v>
      </c>
      <c r="J12" s="166">
        <f>'[1]Raw data'!AO13</f>
        <v>3.6999999999999998E-2</v>
      </c>
      <c r="K12" s="164">
        <f>'[1]Raw data'!AP13</f>
        <v>3.6999999999999998E-2</v>
      </c>
      <c r="L12" s="164">
        <f>'[1]Raw data'!AQ13</f>
        <v>3.6999999999999998E-2</v>
      </c>
      <c r="M12" s="164">
        <f>'[1]Raw data'!AR13</f>
        <v>3.7999999999999999E-2</v>
      </c>
      <c r="N12" s="164">
        <f>'[1]Raw data'!AS13</f>
        <v>3.6999999999999998E-2</v>
      </c>
      <c r="O12" s="168">
        <f>'[1]Raw data'!AT13</f>
        <v>3.7999999999999999E-2</v>
      </c>
      <c r="P12" s="34"/>
      <c r="R12" s="32"/>
      <c r="S12" s="80" t="s">
        <v>50</v>
      </c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H12" s="81" t="s">
        <v>34</v>
      </c>
      <c r="AI12" s="42">
        <f>(LN(U49)-LN(U13))/3</f>
        <v>1.030347484452772</v>
      </c>
      <c r="AJ12" s="42">
        <f t="shared" ref="AI12:AR17" si="1">(LN(V49)-LN(V13))/3</f>
        <v>1.0398525412221125</v>
      </c>
      <c r="AK12" s="42">
        <f t="shared" si="1"/>
        <v>1.029082460796588</v>
      </c>
      <c r="AL12" s="42">
        <f t="shared" si="1"/>
        <v>1.0973754288692645</v>
      </c>
      <c r="AM12" s="42">
        <f t="shared" si="1"/>
        <v>1.00458359301889</v>
      </c>
      <c r="AN12" s="41">
        <f t="shared" si="1"/>
        <v>1.0631177952006265</v>
      </c>
      <c r="AO12" s="42">
        <f t="shared" si="1"/>
        <v>0.85694969319624181</v>
      </c>
      <c r="AP12" s="42">
        <f t="shared" si="1"/>
        <v>0.74749372297478012</v>
      </c>
      <c r="AQ12" s="42">
        <f t="shared" si="1"/>
        <v>0.40641342548557491</v>
      </c>
      <c r="AR12" s="42">
        <f t="shared" si="1"/>
        <v>0.15317744312614678</v>
      </c>
      <c r="AS12" s="34"/>
      <c r="AT12" s="35"/>
      <c r="AU12" s="81" t="s">
        <v>34</v>
      </c>
      <c r="AV12" s="42">
        <f t="shared" ref="AV12:BE17" si="2">($AM$11-AI12)/$AM$11*100</f>
        <v>-4.8759823967600839</v>
      </c>
      <c r="AW12" s="42">
        <f t="shared" si="2"/>
        <v>-5.8434736377863974</v>
      </c>
      <c r="AX12" s="42">
        <f t="shared" si="2"/>
        <v>-4.7472194301887649</v>
      </c>
      <c r="AY12" s="42">
        <f t="shared" si="2"/>
        <v>-11.698555970032391</v>
      </c>
      <c r="AZ12" s="42">
        <f t="shared" si="2"/>
        <v>-2.2535531044452535</v>
      </c>
      <c r="BA12" s="41">
        <f t="shared" si="2"/>
        <v>-8.2115741121644046</v>
      </c>
      <c r="BB12" s="42">
        <f t="shared" si="2"/>
        <v>12.773659086195851</v>
      </c>
      <c r="BC12" s="42">
        <f t="shared" si="2"/>
        <v>23.914854245480477</v>
      </c>
      <c r="BD12" s="42">
        <f t="shared" si="2"/>
        <v>58.632395478046298</v>
      </c>
      <c r="BE12" s="42">
        <f t="shared" si="2"/>
        <v>84.408527151002289</v>
      </c>
      <c r="BF12" s="34"/>
      <c r="BO12" s="30"/>
      <c r="BR12" s="50"/>
      <c r="BS12" s="35"/>
      <c r="BT12" s="50"/>
      <c r="BU12" s="35"/>
    </row>
    <row r="13" spans="1:76" ht="14.25" customHeight="1" x14ac:dyDescent="0.2">
      <c r="A13" s="35"/>
      <c r="B13" s="32"/>
      <c r="C13" s="79" t="s">
        <v>51</v>
      </c>
      <c r="D13" s="170">
        <f>'[1]Raw data'!AI14</f>
        <v>3.7999999999999999E-2</v>
      </c>
      <c r="E13" s="90">
        <f>'[1]Raw data'!AJ14</f>
        <v>4.3999999999999997E-2</v>
      </c>
      <c r="F13" s="91">
        <f>'[1]Raw data'!AK14</f>
        <v>4.2999999999999997E-2</v>
      </c>
      <c r="G13" s="91">
        <f>'[1]Raw data'!AL14</f>
        <v>4.2999999999999997E-2</v>
      </c>
      <c r="H13" s="91">
        <f>'[1]Raw data'!AM14</f>
        <v>4.2999999999999997E-2</v>
      </c>
      <c r="I13" s="91">
        <f>'[1]Raw data'!AN14</f>
        <v>4.2999999999999997E-2</v>
      </c>
      <c r="J13" s="92">
        <f>'[1]Raw data'!AO14</f>
        <v>4.2999999999999997E-2</v>
      </c>
      <c r="K13" s="91">
        <f>'[1]Raw data'!AP14</f>
        <v>4.2999999999999997E-2</v>
      </c>
      <c r="L13" s="91">
        <f>'[1]Raw data'!AQ14</f>
        <v>4.2999999999999997E-2</v>
      </c>
      <c r="M13" s="91">
        <f>'[1]Raw data'!AR14</f>
        <v>4.3999999999999997E-2</v>
      </c>
      <c r="N13" s="93">
        <f>'[1]Raw data'!AS14</f>
        <v>4.2999999999999997E-2</v>
      </c>
      <c r="O13" s="169">
        <f>'[1]Raw data'!AT14</f>
        <v>4.2000000000000003E-2</v>
      </c>
      <c r="P13" s="34"/>
      <c r="R13" s="32"/>
      <c r="S13" s="80" t="s">
        <v>51</v>
      </c>
      <c r="T13" s="83"/>
      <c r="U13" s="95">
        <f>E13-E$20</f>
        <v>6.4999999999999988E-3</v>
      </c>
      <c r="V13" s="95">
        <f t="shared" ref="U13:AD15" si="3">F13-F$20</f>
        <v>5.4999999999999979E-3</v>
      </c>
      <c r="W13" s="95">
        <f t="shared" si="3"/>
        <v>5.9999999999999984E-3</v>
      </c>
      <c r="X13" s="95">
        <f t="shared" si="3"/>
        <v>4.9999999999999975E-3</v>
      </c>
      <c r="Y13" s="95">
        <f t="shared" si="3"/>
        <v>5.4999999999999979E-3</v>
      </c>
      <c r="Z13" s="94">
        <f t="shared" si="3"/>
        <v>5.4999999999999979E-3</v>
      </c>
      <c r="AA13" s="95">
        <f t="shared" si="3"/>
        <v>6.4999999999999988E-3</v>
      </c>
      <c r="AB13" s="95">
        <f t="shared" si="3"/>
        <v>5.9999999999999984E-3</v>
      </c>
      <c r="AC13" s="95">
        <f t="shared" si="3"/>
        <v>6.4999999999999988E-3</v>
      </c>
      <c r="AD13" s="95">
        <f t="shared" si="3"/>
        <v>5.9999999999999984E-3</v>
      </c>
      <c r="AE13" s="83"/>
      <c r="AF13" s="84"/>
      <c r="AH13" s="86" t="s">
        <v>39</v>
      </c>
      <c r="AI13" s="42">
        <f t="shared" si="1"/>
        <v>1.0717442778632333</v>
      </c>
      <c r="AJ13" s="42">
        <f t="shared" si="1"/>
        <v>0.96513651730870753</v>
      </c>
      <c r="AK13" s="42">
        <f t="shared" si="1"/>
        <v>0.92936430292524896</v>
      </c>
      <c r="AL13" s="42">
        <f t="shared" si="1"/>
        <v>0.97259024402809324</v>
      </c>
      <c r="AM13" s="42">
        <f t="shared" si="1"/>
        <v>0.85730600892587694</v>
      </c>
      <c r="AN13" s="41">
        <f t="shared" si="1"/>
        <v>0.95836809525512567</v>
      </c>
      <c r="AO13" s="42">
        <f t="shared" si="1"/>
        <v>0.77261752170827813</v>
      </c>
      <c r="AP13" s="42">
        <f t="shared" si="1"/>
        <v>0.71660744614721184</v>
      </c>
      <c r="AQ13" s="42">
        <f t="shared" si="1"/>
        <v>0.44659144849499938</v>
      </c>
      <c r="AR13" s="42">
        <f t="shared" si="1"/>
        <v>0.15317744312614678</v>
      </c>
      <c r="AS13" s="34"/>
      <c r="AT13" s="35"/>
      <c r="AU13" s="86" t="s">
        <v>39</v>
      </c>
      <c r="AV13" s="42">
        <f t="shared" si="2"/>
        <v>-9.0896379280332891</v>
      </c>
      <c r="AW13" s="42">
        <f t="shared" si="2"/>
        <v>1.7616465055989134</v>
      </c>
      <c r="AX13" s="42">
        <f t="shared" si="2"/>
        <v>5.4027929950915006</v>
      </c>
      <c r="AY13" s="42">
        <f t="shared" si="2"/>
        <v>1.0029540023336352</v>
      </c>
      <c r="AZ13" s="42">
        <f t="shared" si="2"/>
        <v>12.737390775987137</v>
      </c>
      <c r="BA13" s="41">
        <f t="shared" si="2"/>
        <v>2.4505839008528065</v>
      </c>
      <c r="BB13" s="42">
        <f t="shared" si="2"/>
        <v>21.357578070721342</v>
      </c>
      <c r="BC13" s="42">
        <f t="shared" si="2"/>
        <v>27.058675794760905</v>
      </c>
      <c r="BD13" s="42">
        <f t="shared" si="2"/>
        <v>54.542794933128214</v>
      </c>
      <c r="BE13" s="42">
        <f t="shared" si="2"/>
        <v>84.408527151002289</v>
      </c>
      <c r="BF13" s="34"/>
      <c r="BR13" s="50"/>
      <c r="BS13" s="35"/>
      <c r="BT13" s="50"/>
      <c r="BU13" s="35"/>
    </row>
    <row r="14" spans="1:76" ht="14.25" customHeight="1" x14ac:dyDescent="0.2">
      <c r="A14" s="35"/>
      <c r="B14" s="32"/>
      <c r="C14" s="79" t="s">
        <v>52</v>
      </c>
      <c r="D14" s="170">
        <f>'[1]Raw data'!AI15</f>
        <v>3.7999999999999999E-2</v>
      </c>
      <c r="E14" s="96">
        <f>'[1]Raw data'!AJ15</f>
        <v>4.2999999999999997E-2</v>
      </c>
      <c r="F14" s="97">
        <f>'[1]Raw data'!AK15</f>
        <v>4.2999999999999997E-2</v>
      </c>
      <c r="G14" s="97">
        <f>'[1]Raw data'!AL15</f>
        <v>4.2999999999999997E-2</v>
      </c>
      <c r="H14" s="97">
        <f>'[1]Raw data'!AM15</f>
        <v>4.2999999999999997E-2</v>
      </c>
      <c r="I14" s="97">
        <f>'[1]Raw data'!AN15</f>
        <v>4.2999999999999997E-2</v>
      </c>
      <c r="J14" s="98">
        <f>'[1]Raw data'!AO15</f>
        <v>4.2999999999999997E-2</v>
      </c>
      <c r="K14" s="97">
        <f>'[1]Raw data'!AP15</f>
        <v>4.2999999999999997E-2</v>
      </c>
      <c r="L14" s="97">
        <f>'[1]Raw data'!AQ15</f>
        <v>4.2999999999999997E-2</v>
      </c>
      <c r="M14" s="97">
        <f>'[1]Raw data'!AR15</f>
        <v>4.2999999999999997E-2</v>
      </c>
      <c r="N14" s="99">
        <f>'[1]Raw data'!AS15</f>
        <v>4.2999999999999997E-2</v>
      </c>
      <c r="O14" s="169">
        <f>'[1]Raw data'!AT15</f>
        <v>4.2000000000000003E-2</v>
      </c>
      <c r="P14" s="34"/>
      <c r="R14" s="32"/>
      <c r="S14" s="80" t="s">
        <v>52</v>
      </c>
      <c r="T14" s="83"/>
      <c r="U14" s="95">
        <f t="shared" si="3"/>
        <v>5.4999999999999979E-3</v>
      </c>
      <c r="V14" s="95">
        <f t="shared" si="3"/>
        <v>5.4999999999999979E-3</v>
      </c>
      <c r="W14" s="95">
        <f t="shared" si="3"/>
        <v>5.9999999999999984E-3</v>
      </c>
      <c r="X14" s="95">
        <f t="shared" si="3"/>
        <v>4.9999999999999975E-3</v>
      </c>
      <c r="Y14" s="95">
        <f t="shared" si="3"/>
        <v>5.4999999999999979E-3</v>
      </c>
      <c r="Z14" s="94">
        <f t="shared" si="3"/>
        <v>5.4999999999999979E-3</v>
      </c>
      <c r="AA14" s="95">
        <f t="shared" si="3"/>
        <v>6.4999999999999988E-3</v>
      </c>
      <c r="AB14" s="95">
        <f t="shared" si="3"/>
        <v>5.9999999999999984E-3</v>
      </c>
      <c r="AC14" s="95">
        <f t="shared" si="3"/>
        <v>5.4999999999999979E-3</v>
      </c>
      <c r="AD14" s="95">
        <f t="shared" si="3"/>
        <v>5.9999999999999984E-3</v>
      </c>
      <c r="AE14" s="83"/>
      <c r="AF14" s="84"/>
      <c r="AH14" s="32"/>
      <c r="AI14" s="42">
        <f t="shared" si="1"/>
        <v>1.033090984164944</v>
      </c>
      <c r="AJ14" s="42">
        <f t="shared" si="1"/>
        <v>0.93719696001435038</v>
      </c>
      <c r="AK14" s="42">
        <f t="shared" si="1"/>
        <v>0.8970810275952763</v>
      </c>
      <c r="AL14" s="42">
        <f t="shared" si="1"/>
        <v>0.85283948904374896</v>
      </c>
      <c r="AM14" s="42">
        <f t="shared" si="1"/>
        <v>0.80746209760222232</v>
      </c>
      <c r="AN14" s="41">
        <f t="shared" si="1"/>
        <v>0.85498311915384584</v>
      </c>
      <c r="AO14" s="42">
        <f t="shared" si="1"/>
        <v>0.74883187544766694</v>
      </c>
      <c r="AP14" s="42">
        <f t="shared" si="1"/>
        <v>0.54062014414421933</v>
      </c>
      <c r="AQ14" s="42">
        <f t="shared" si="1"/>
        <v>0.49721829225923858</v>
      </c>
      <c r="AR14" s="42">
        <f t="shared" si="1"/>
        <v>0.15317744312614678</v>
      </c>
      <c r="AS14" s="34"/>
      <c r="AT14" s="35"/>
      <c r="AU14" s="32"/>
      <c r="AV14" s="42">
        <f t="shared" si="2"/>
        <v>-5.155235009942408</v>
      </c>
      <c r="AW14" s="42">
        <f t="shared" si="2"/>
        <v>4.6055303051818504</v>
      </c>
      <c r="AX14" s="42">
        <f t="shared" si="2"/>
        <v>8.6888108349993374</v>
      </c>
      <c r="AY14" s="42">
        <f t="shared" si="2"/>
        <v>13.192024448220172</v>
      </c>
      <c r="AZ14" s="42">
        <f t="shared" si="2"/>
        <v>17.81085312285899</v>
      </c>
      <c r="BA14" s="41">
        <f t="shared" si="2"/>
        <v>12.973830763968991</v>
      </c>
      <c r="BB14" s="42">
        <f t="shared" si="2"/>
        <v>23.778647715830729</v>
      </c>
      <c r="BC14" s="42">
        <f t="shared" si="2"/>
        <v>44.971895815598593</v>
      </c>
      <c r="BD14" s="42">
        <f t="shared" si="2"/>
        <v>49.389640239649424</v>
      </c>
      <c r="BE14" s="42">
        <f t="shared" si="2"/>
        <v>84.408527151002289</v>
      </c>
      <c r="BF14" s="34"/>
      <c r="BR14" s="50"/>
      <c r="BS14" s="35"/>
      <c r="BT14" s="50"/>
      <c r="BU14" s="35"/>
    </row>
    <row r="15" spans="1:76" ht="14.25" customHeight="1" x14ac:dyDescent="0.2">
      <c r="A15" s="35"/>
      <c r="B15" s="32"/>
      <c r="C15" s="79" t="s">
        <v>53</v>
      </c>
      <c r="D15" s="170">
        <f>'[1]Raw data'!AI16</f>
        <v>3.6999999999999998E-2</v>
      </c>
      <c r="E15" s="96">
        <f>'[1]Raw data'!AJ16</f>
        <v>4.2999999999999997E-2</v>
      </c>
      <c r="F15" s="97">
        <f>'[1]Raw data'!AK16</f>
        <v>4.2999999999999997E-2</v>
      </c>
      <c r="G15" s="97">
        <f>'[1]Raw data'!AL16</f>
        <v>4.2999999999999997E-2</v>
      </c>
      <c r="H15" s="97">
        <f>'[1]Raw data'!AM16</f>
        <v>4.3999999999999997E-2</v>
      </c>
      <c r="I15" s="97">
        <f>'[1]Raw data'!AN16</f>
        <v>4.2999999999999997E-2</v>
      </c>
      <c r="J15" s="98">
        <f>'[1]Raw data'!AO16</f>
        <v>4.2999999999999997E-2</v>
      </c>
      <c r="K15" s="97">
        <f>'[1]Raw data'!AP16</f>
        <v>4.2000000000000003E-2</v>
      </c>
      <c r="L15" s="97">
        <f>'[1]Raw data'!AQ16</f>
        <v>4.4999999999999998E-2</v>
      </c>
      <c r="M15" s="97">
        <f>'[1]Raw data'!AR16</f>
        <v>4.2000000000000003E-2</v>
      </c>
      <c r="N15" s="99">
        <f>'[1]Raw data'!AS16</f>
        <v>4.2999999999999997E-2</v>
      </c>
      <c r="O15" s="169">
        <f>'[1]Raw data'!AT16</f>
        <v>3.7999999999999999E-2</v>
      </c>
      <c r="P15" s="34"/>
      <c r="R15" s="32"/>
      <c r="S15" s="80" t="s">
        <v>53</v>
      </c>
      <c r="T15" s="83"/>
      <c r="U15" s="95">
        <f t="shared" si="3"/>
        <v>5.4999999999999979E-3</v>
      </c>
      <c r="V15" s="95">
        <f t="shared" si="3"/>
        <v>5.4999999999999979E-3</v>
      </c>
      <c r="W15" s="95">
        <f t="shared" si="3"/>
        <v>5.9999999999999984E-3</v>
      </c>
      <c r="X15" s="95">
        <f t="shared" si="3"/>
        <v>5.9999999999999984E-3</v>
      </c>
      <c r="Y15" s="95">
        <f t="shared" si="3"/>
        <v>5.4999999999999979E-3</v>
      </c>
      <c r="Z15" s="94">
        <f t="shared" si="3"/>
        <v>5.4999999999999979E-3</v>
      </c>
      <c r="AA15" s="95">
        <f t="shared" si="3"/>
        <v>5.5000000000000049E-3</v>
      </c>
      <c r="AB15" s="95">
        <f t="shared" si="3"/>
        <v>8.0000000000000002E-3</v>
      </c>
      <c r="AC15" s="95">
        <f t="shared" si="3"/>
        <v>4.500000000000004E-3</v>
      </c>
      <c r="AD15" s="95">
        <f t="shared" si="3"/>
        <v>5.9999999999999984E-3</v>
      </c>
      <c r="AE15" s="83"/>
      <c r="AF15" s="84"/>
      <c r="AH15" s="32"/>
      <c r="AI15" s="41">
        <f t="shared" si="1"/>
        <v>1.1528895785255446</v>
      </c>
      <c r="AJ15" s="41">
        <f t="shared" si="1"/>
        <v>1.0000721953337737</v>
      </c>
      <c r="AK15" s="41">
        <f t="shared" si="1"/>
        <v>1.0651687600997237</v>
      </c>
      <c r="AL15" s="41">
        <f t="shared" si="1"/>
        <v>0.94943351465849313</v>
      </c>
      <c r="AM15" s="41">
        <f t="shared" si="1"/>
        <v>0.89891688194942609</v>
      </c>
      <c r="AN15" s="41">
        <f t="shared" si="1"/>
        <v>0.89891688194942609</v>
      </c>
      <c r="AO15" s="41">
        <f t="shared" si="1"/>
        <v>0.99193898795101632</v>
      </c>
      <c r="AP15" s="41">
        <f t="shared" si="1"/>
        <v>0.98320486381967498</v>
      </c>
      <c r="AQ15" s="41">
        <f t="shared" si="1"/>
        <v>0.87610632379804221</v>
      </c>
      <c r="AR15" s="41">
        <f t="shared" si="1"/>
        <v>1.0046255085591314</v>
      </c>
      <c r="AS15" s="34"/>
      <c r="AT15" s="35"/>
      <c r="AU15" s="32"/>
      <c r="AV15" s="41">
        <f t="shared" si="2"/>
        <v>-17.349174882559083</v>
      </c>
      <c r="AW15" s="41">
        <f t="shared" si="2"/>
        <v>-1.7943514551489175</v>
      </c>
      <c r="AX15" s="41">
        <f t="shared" si="2"/>
        <v>-8.4203356823140414</v>
      </c>
      <c r="AY15" s="41">
        <f t="shared" si="2"/>
        <v>3.3600080820284721</v>
      </c>
      <c r="AZ15" s="41">
        <f t="shared" si="2"/>
        <v>8.50194472251391</v>
      </c>
      <c r="BA15" s="41">
        <f t="shared" si="2"/>
        <v>8.50194472251391</v>
      </c>
      <c r="BB15" s="41">
        <f t="shared" si="2"/>
        <v>-0.96649665162475951</v>
      </c>
      <c r="BC15" s="41">
        <f t="shared" si="2"/>
        <v>-7.747633326471795E-2</v>
      </c>
      <c r="BD15" s="41">
        <f t="shared" si="2"/>
        <v>10.823763071413333</v>
      </c>
      <c r="BE15" s="41">
        <f t="shared" si="2"/>
        <v>-2.2578195616617118</v>
      </c>
      <c r="BF15" s="34"/>
      <c r="BR15" s="50"/>
      <c r="BS15" s="35"/>
      <c r="BT15" s="50"/>
      <c r="BU15" s="35"/>
    </row>
    <row r="16" spans="1:76" ht="14.25" customHeight="1" x14ac:dyDescent="0.2">
      <c r="A16" s="35"/>
      <c r="B16" s="32"/>
      <c r="C16" s="79" t="s">
        <v>54</v>
      </c>
      <c r="D16" s="170">
        <f>'[1]Raw data'!AI17</f>
        <v>3.6999999999999998E-2</v>
      </c>
      <c r="E16" s="100">
        <f>'[1]Raw data'!AJ17</f>
        <v>4.2000000000000003E-2</v>
      </c>
      <c r="F16" s="98">
        <f>'[1]Raw data'!AK17</f>
        <v>4.2999999999999997E-2</v>
      </c>
      <c r="G16" s="98">
        <f>'[1]Raw data'!AL17</f>
        <v>4.2000000000000003E-2</v>
      </c>
      <c r="H16" s="98">
        <f>'[1]Raw data'!AM17</f>
        <v>4.2999999999999997E-2</v>
      </c>
      <c r="I16" s="98">
        <f>'[1]Raw data'!AN17</f>
        <v>4.2999999999999997E-2</v>
      </c>
      <c r="J16" s="98">
        <f>'[1]Raw data'!AO17</f>
        <v>4.2000000000000003E-2</v>
      </c>
      <c r="K16" s="98">
        <f>'[1]Raw data'!AP17</f>
        <v>4.2000000000000003E-2</v>
      </c>
      <c r="L16" s="98">
        <f>'[1]Raw data'!AQ17</f>
        <v>4.3999999999999997E-2</v>
      </c>
      <c r="M16" s="98">
        <f>'[1]Raw data'!AR17</f>
        <v>4.2000000000000003E-2</v>
      </c>
      <c r="N16" s="101">
        <f>'[1]Raw data'!AS17</f>
        <v>4.2999999999999997E-2</v>
      </c>
      <c r="O16" s="169">
        <f>'[1]Raw data'!AT17</f>
        <v>3.7999999999999999E-2</v>
      </c>
      <c r="P16" s="34"/>
      <c r="R16" s="32"/>
      <c r="S16" s="80" t="s">
        <v>54</v>
      </c>
      <c r="T16" s="83"/>
      <c r="U16" s="94">
        <f>E16-$O$20</f>
        <v>3.9444444444444449E-3</v>
      </c>
      <c r="V16" s="94">
        <f>F16-$O$20</f>
        <v>4.9444444444444388E-3</v>
      </c>
      <c r="W16" s="94">
        <f>G16-$O$20</f>
        <v>3.9444444444444449E-3</v>
      </c>
      <c r="X16" s="94">
        <f>H16-$O$20</f>
        <v>4.9444444444444388E-3</v>
      </c>
      <c r="Y16" s="94">
        <f>I16-$O$20</f>
        <v>4.9444444444444388E-3</v>
      </c>
      <c r="Z16" s="94">
        <f>I16-$O$20</f>
        <v>4.9444444444444388E-3</v>
      </c>
      <c r="AA16" s="94">
        <f>J16-$O$20</f>
        <v>3.9444444444444449E-3</v>
      </c>
      <c r="AB16" s="94">
        <f>K16-$O$20</f>
        <v>3.9444444444444449E-3</v>
      </c>
      <c r="AC16" s="94">
        <f>L16-$O$20</f>
        <v>5.9444444444444397E-3</v>
      </c>
      <c r="AD16" s="94">
        <f>M16-$O$20</f>
        <v>3.9444444444444449E-3</v>
      </c>
      <c r="AE16" s="83"/>
      <c r="AF16" s="84"/>
      <c r="AG16" s="35"/>
      <c r="AH16" s="32"/>
      <c r="AI16" s="42">
        <f t="shared" si="1"/>
        <v>1.0593512767826487</v>
      </c>
      <c r="AJ16" s="42">
        <f t="shared" si="1"/>
        <v>0.94137412411832144</v>
      </c>
      <c r="AK16" s="42">
        <f t="shared" si="1"/>
        <v>1.0437123035200642</v>
      </c>
      <c r="AL16" s="42">
        <f t="shared" si="1"/>
        <v>1.0002399383550102</v>
      </c>
      <c r="AM16" s="42">
        <f t="shared" si="1"/>
        <v>0.93537047142614183</v>
      </c>
      <c r="AN16" s="41">
        <f t="shared" si="1"/>
        <v>0.95145938508275341</v>
      </c>
      <c r="AO16" s="42">
        <f t="shared" si="1"/>
        <v>0.85730600892587638</v>
      </c>
      <c r="AP16" s="42">
        <f t="shared" si="1"/>
        <v>0.69660144290512749</v>
      </c>
      <c r="AQ16" s="42">
        <f t="shared" si="1"/>
        <v>0.49721829225923858</v>
      </c>
      <c r="AR16" s="42">
        <f t="shared" si="1"/>
        <v>0.11610223142273875</v>
      </c>
      <c r="AS16" s="34"/>
      <c r="AU16" s="32"/>
      <c r="AV16" s="42">
        <f t="shared" si="2"/>
        <v>-7.8281914909987789</v>
      </c>
      <c r="AW16" s="42">
        <f t="shared" si="2"/>
        <v>4.1803492903816659</v>
      </c>
      <c r="AX16" s="42">
        <f t="shared" si="2"/>
        <v>-6.2363472740341281</v>
      </c>
      <c r="AY16" s="42">
        <f t="shared" si="2"/>
        <v>-1.8114255145394043</v>
      </c>
      <c r="AZ16" s="42">
        <f t="shared" si="2"/>
        <v>4.7914431044221768</v>
      </c>
      <c r="BA16" s="41">
        <f t="shared" si="2"/>
        <v>3.1538008032620466</v>
      </c>
      <c r="BB16" s="42">
        <f t="shared" si="2"/>
        <v>12.737390775987196</v>
      </c>
      <c r="BC16" s="42">
        <f t="shared" si="2"/>
        <v>29.095026904950412</v>
      </c>
      <c r="BD16" s="42">
        <f t="shared" si="2"/>
        <v>49.389640239649424</v>
      </c>
      <c r="BE16" s="42">
        <f t="shared" si="2"/>
        <v>88.182301832490325</v>
      </c>
      <c r="BF16" s="34"/>
      <c r="BR16" s="50"/>
      <c r="BS16" s="35"/>
      <c r="BT16" s="50"/>
      <c r="BU16" s="35"/>
    </row>
    <row r="17" spans="1:69" ht="14.25" customHeight="1" x14ac:dyDescent="0.2">
      <c r="A17" s="35"/>
      <c r="B17" s="32"/>
      <c r="C17" s="79" t="s">
        <v>55</v>
      </c>
      <c r="D17" s="171">
        <f>'[1]Raw data'!AI18</f>
        <v>3.7999999999999999E-2</v>
      </c>
      <c r="E17" s="96">
        <f>'[1]Raw data'!AJ18</f>
        <v>4.2999999999999997E-2</v>
      </c>
      <c r="F17" s="102">
        <f>'[1]Raw data'!AK18</f>
        <v>4.3999999999999997E-2</v>
      </c>
      <c r="G17" s="102">
        <f>'[1]Raw data'!AL18</f>
        <v>4.2000000000000003E-2</v>
      </c>
      <c r="H17" s="102">
        <f>'[1]Raw data'!AM18</f>
        <v>4.2999999999999997E-2</v>
      </c>
      <c r="I17" s="102">
        <f>'[1]Raw data'!AN18</f>
        <v>4.2999999999999997E-2</v>
      </c>
      <c r="J17" s="103">
        <f>'[1]Raw data'!AO18</f>
        <v>4.2999999999999997E-2</v>
      </c>
      <c r="K17" s="102">
        <f>'[1]Raw data'!AP18</f>
        <v>4.2000000000000003E-2</v>
      </c>
      <c r="L17" s="102">
        <f>'[1]Raw data'!AQ18</f>
        <v>4.2999999999999997E-2</v>
      </c>
      <c r="M17" s="102">
        <f>'[1]Raw data'!AR18</f>
        <v>4.2000000000000003E-2</v>
      </c>
      <c r="N17" s="104">
        <f>'[1]Raw data'!AS18</f>
        <v>4.2999999999999997E-2</v>
      </c>
      <c r="O17" s="169">
        <f>'[1]Raw data'!AT18</f>
        <v>3.7999999999999999E-2</v>
      </c>
      <c r="P17" s="34"/>
      <c r="R17" s="32"/>
      <c r="S17" s="80" t="s">
        <v>55</v>
      </c>
      <c r="T17" s="83"/>
      <c r="U17" s="95">
        <f t="shared" ref="U17:AD18" si="4">E17-E$20</f>
        <v>5.4999999999999979E-3</v>
      </c>
      <c r="V17" s="95">
        <f t="shared" si="4"/>
        <v>6.4999999999999988E-3</v>
      </c>
      <c r="W17" s="95">
        <f t="shared" si="4"/>
        <v>5.0000000000000044E-3</v>
      </c>
      <c r="X17" s="95">
        <f t="shared" si="4"/>
        <v>4.9999999999999975E-3</v>
      </c>
      <c r="Y17" s="95">
        <f t="shared" si="4"/>
        <v>5.4999999999999979E-3</v>
      </c>
      <c r="Z17" s="94">
        <f t="shared" si="4"/>
        <v>5.4999999999999979E-3</v>
      </c>
      <c r="AA17" s="95">
        <f t="shared" si="4"/>
        <v>5.5000000000000049E-3</v>
      </c>
      <c r="AB17" s="95">
        <f t="shared" si="4"/>
        <v>5.9999999999999984E-3</v>
      </c>
      <c r="AC17" s="95">
        <f t="shared" si="4"/>
        <v>4.500000000000004E-3</v>
      </c>
      <c r="AD17" s="95">
        <f t="shared" si="4"/>
        <v>5.9999999999999984E-3</v>
      </c>
      <c r="AE17" s="83"/>
      <c r="AF17" s="84"/>
      <c r="AG17" s="35"/>
      <c r="AH17" s="32"/>
      <c r="AI17" s="42">
        <f t="shared" si="1"/>
        <v>1.2164047325738345</v>
      </c>
      <c r="AJ17" s="42">
        <f t="shared" si="1"/>
        <v>1.0918093314577075</v>
      </c>
      <c r="AK17" s="42">
        <f t="shared" si="1"/>
        <v>1.0673562355172732</v>
      </c>
      <c r="AL17" s="42">
        <f t="shared" si="1"/>
        <v>1.0662243725168941</v>
      </c>
      <c r="AM17" s="42">
        <f t="shared" si="1"/>
        <v>0.82536534003528184</v>
      </c>
      <c r="AN17" s="41">
        <f t="shared" si="1"/>
        <v>1.0874536456026462</v>
      </c>
      <c r="AO17" s="42">
        <f t="shared" si="1"/>
        <v>0.90469750518605718</v>
      </c>
      <c r="AP17" s="42">
        <f t="shared" si="1"/>
        <v>0.71007128901775307</v>
      </c>
      <c r="AQ17" s="42">
        <f t="shared" si="1"/>
        <v>0.46209812037329706</v>
      </c>
      <c r="AR17" s="42">
        <f t="shared" si="1"/>
        <v>0.15317744312614678</v>
      </c>
      <c r="AS17" s="34"/>
      <c r="AU17" s="32"/>
      <c r="AV17" s="42">
        <f t="shared" si="2"/>
        <v>-23.814192052406202</v>
      </c>
      <c r="AW17" s="42">
        <f t="shared" si="2"/>
        <v>-11.131999596613245</v>
      </c>
      <c r="AX17" s="42">
        <f t="shared" si="2"/>
        <v>-8.6429922490024236</v>
      </c>
      <c r="AY17" s="42">
        <f t="shared" si="2"/>
        <v>-8.5277833064908073</v>
      </c>
      <c r="AZ17" s="42">
        <f t="shared" si="2"/>
        <v>15.988535733253581</v>
      </c>
      <c r="BA17" s="41">
        <f t="shared" si="2"/>
        <v>-10.688647387815607</v>
      </c>
      <c r="BB17" s="42">
        <f t="shared" si="2"/>
        <v>7.9135524083139979</v>
      </c>
      <c r="BC17" s="42">
        <f t="shared" si="2"/>
        <v>27.723971639507539</v>
      </c>
      <c r="BD17" s="42">
        <f t="shared" si="2"/>
        <v>52.964417277550766</v>
      </c>
      <c r="BE17" s="42">
        <f t="shared" si="2"/>
        <v>84.408527151002289</v>
      </c>
      <c r="BF17" s="34"/>
    </row>
    <row r="18" spans="1:69" ht="13.5" thickBot="1" x14ac:dyDescent="0.25">
      <c r="B18" s="32"/>
      <c r="C18" s="79" t="s">
        <v>56</v>
      </c>
      <c r="D18" s="171">
        <f>'[1]Raw data'!AI19</f>
        <v>3.6999999999999998E-2</v>
      </c>
      <c r="E18" s="106">
        <f>'[1]Raw data'!AJ19</f>
        <v>4.2000000000000003E-2</v>
      </c>
      <c r="F18" s="107">
        <f>'[1]Raw data'!AK19</f>
        <v>4.2999999999999997E-2</v>
      </c>
      <c r="G18" s="107">
        <f>'[1]Raw data'!AL19</f>
        <v>4.2999999999999997E-2</v>
      </c>
      <c r="H18" s="107">
        <f>'[1]Raw data'!AM19</f>
        <v>4.2999999999999997E-2</v>
      </c>
      <c r="I18" s="107">
        <f>'[1]Raw data'!AN19</f>
        <v>4.7E-2</v>
      </c>
      <c r="J18" s="108">
        <f>'[1]Raw data'!AO19</f>
        <v>4.2000000000000003E-2</v>
      </c>
      <c r="K18" s="107">
        <f>'[1]Raw data'!AP19</f>
        <v>4.2000000000000003E-2</v>
      </c>
      <c r="L18" s="107">
        <f>'[1]Raw data'!AQ19</f>
        <v>4.2999999999999997E-2</v>
      </c>
      <c r="M18" s="107">
        <f>'[1]Raw data'!AR19</f>
        <v>4.2999999999999997E-2</v>
      </c>
      <c r="N18" s="109">
        <f>'[1]Raw data'!AS19</f>
        <v>4.2999999999999997E-2</v>
      </c>
      <c r="O18" s="169">
        <f>'[1]Raw data'!AT19</f>
        <v>3.7999999999999999E-2</v>
      </c>
      <c r="P18" s="34"/>
      <c r="R18" s="32"/>
      <c r="S18" s="80" t="s">
        <v>56</v>
      </c>
      <c r="T18" s="83"/>
      <c r="U18" s="95">
        <f t="shared" si="4"/>
        <v>4.500000000000004E-3</v>
      </c>
      <c r="V18" s="95">
        <f t="shared" si="4"/>
        <v>5.4999999999999979E-3</v>
      </c>
      <c r="W18" s="95">
        <f t="shared" si="4"/>
        <v>5.9999999999999984E-3</v>
      </c>
      <c r="X18" s="95">
        <f t="shared" si="4"/>
        <v>4.9999999999999975E-3</v>
      </c>
      <c r="Y18" s="95">
        <f t="shared" si="4"/>
        <v>9.5000000000000015E-3</v>
      </c>
      <c r="Z18" s="94">
        <f t="shared" si="4"/>
        <v>4.500000000000004E-3</v>
      </c>
      <c r="AA18" s="95">
        <f t="shared" si="4"/>
        <v>5.5000000000000049E-3</v>
      </c>
      <c r="AB18" s="95">
        <f t="shared" si="4"/>
        <v>5.9999999999999984E-3</v>
      </c>
      <c r="AC18" s="95">
        <f t="shared" si="4"/>
        <v>5.4999999999999979E-3</v>
      </c>
      <c r="AD18" s="95">
        <f t="shared" si="4"/>
        <v>5.9999999999999984E-3</v>
      </c>
      <c r="AE18" s="83"/>
      <c r="AF18" s="84"/>
      <c r="AH18" s="61" t="s">
        <v>40</v>
      </c>
      <c r="AI18" s="105">
        <f t="shared" ref="AI18:AR18" si="5">AVERAGE(AI12:AI14,AI16:AI17)</f>
        <v>1.0821877511674864</v>
      </c>
      <c r="AJ18" s="105">
        <f t="shared" si="5"/>
        <v>0.99507389482423991</v>
      </c>
      <c r="AK18" s="105">
        <f t="shared" si="5"/>
        <v>0.99331926607089027</v>
      </c>
      <c r="AL18" s="105">
        <f t="shared" si="5"/>
        <v>0.99785389456260221</v>
      </c>
      <c r="AM18" s="105">
        <f t="shared" si="5"/>
        <v>0.88601750220168252</v>
      </c>
      <c r="AN18" s="105">
        <f t="shared" si="5"/>
        <v>0.98307640805899954</v>
      </c>
      <c r="AO18" s="105">
        <f t="shared" si="5"/>
        <v>0.82808052089282413</v>
      </c>
      <c r="AP18" s="105">
        <f t="shared" si="5"/>
        <v>0.68227880903781835</v>
      </c>
      <c r="AQ18" s="105">
        <f t="shared" si="5"/>
        <v>0.46190791577446966</v>
      </c>
      <c r="AR18" s="105">
        <f t="shared" si="5"/>
        <v>0.14576240078546518</v>
      </c>
      <c r="AS18" s="34"/>
      <c r="AU18" s="61" t="s">
        <v>40</v>
      </c>
      <c r="AV18" s="40">
        <f>AVERAGE(AV12:AV14,AV16:AV17)</f>
        <v>-10.152647775628154</v>
      </c>
      <c r="AW18" s="40">
        <f t="shared" ref="AV18:BE18" si="6">AVERAGE(AW12:AW14,AW16:AW17)</f>
        <v>-1.2855894266474424</v>
      </c>
      <c r="AX18" s="40">
        <f t="shared" si="6"/>
        <v>-1.1069910246268959</v>
      </c>
      <c r="AY18" s="40">
        <f t="shared" si="6"/>
        <v>-1.5685572681017592</v>
      </c>
      <c r="AZ18" s="40">
        <f>AVERAGE(AZ12:AZ14,AZ16:AZ17)</f>
        <v>9.8149339264153266</v>
      </c>
      <c r="BA18" s="40">
        <f t="shared" si="6"/>
        <v>-6.4401206379233494E-2</v>
      </c>
      <c r="BB18" s="40">
        <f t="shared" si="6"/>
        <v>15.712165611409825</v>
      </c>
      <c r="BC18" s="40">
        <f t="shared" si="6"/>
        <v>30.552884880059583</v>
      </c>
      <c r="BD18" s="40">
        <f t="shared" si="6"/>
        <v>52.983777633604824</v>
      </c>
      <c r="BE18" s="40">
        <f t="shared" si="6"/>
        <v>85.163282087299905</v>
      </c>
      <c r="BF18" s="34"/>
    </row>
    <row r="19" spans="1:69" x14ac:dyDescent="0.2">
      <c r="A19" s="66"/>
      <c r="B19" s="32"/>
      <c r="C19" s="79" t="s">
        <v>57</v>
      </c>
      <c r="D19" s="111">
        <f>'[1]Raw data'!AI20</f>
        <v>3.7999999999999999E-2</v>
      </c>
      <c r="E19" s="165">
        <f>'[1]Raw data'!AJ20</f>
        <v>3.6999999999999998E-2</v>
      </c>
      <c r="F19" s="165">
        <f>'[1]Raw data'!AK20</f>
        <v>3.7999999999999999E-2</v>
      </c>
      <c r="G19" s="165">
        <f>'[1]Raw data'!AL20</f>
        <v>3.6999999999999998E-2</v>
      </c>
      <c r="H19" s="165">
        <f>'[1]Raw data'!AM20</f>
        <v>3.7999999999999999E-2</v>
      </c>
      <c r="I19" s="165">
        <f>'[1]Raw data'!AN20</f>
        <v>3.6999999999999998E-2</v>
      </c>
      <c r="J19" s="194">
        <f>'[1]Raw data'!AO20</f>
        <v>3.7999999999999999E-2</v>
      </c>
      <c r="K19" s="165">
        <f>'[1]Raw data'!AP20</f>
        <v>3.5999999999999997E-2</v>
      </c>
      <c r="L19" s="165">
        <f>'[1]Raw data'!AQ20</f>
        <v>3.6999999999999998E-2</v>
      </c>
      <c r="M19" s="165">
        <f>'[1]Raw data'!AR20</f>
        <v>3.6999999999999998E-2</v>
      </c>
      <c r="N19" s="165">
        <f>'[1]Raw data'!AS20</f>
        <v>3.6999999999999998E-2</v>
      </c>
      <c r="O19" s="169">
        <f>'[1]Raw data'!AT20</f>
        <v>3.5999999999999997E-2</v>
      </c>
      <c r="P19" s="34"/>
      <c r="R19" s="32"/>
      <c r="S19" s="80" t="s">
        <v>57</v>
      </c>
      <c r="T19" s="83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83"/>
      <c r="AF19" s="84"/>
      <c r="AH19" s="61" t="s">
        <v>41</v>
      </c>
      <c r="AI19" s="110">
        <f t="shared" ref="AI19:AR19" si="7">STDEV(AI12:AI14,AI16:AI17)</f>
        <v>7.7043290716928503E-2</v>
      </c>
      <c r="AJ19" s="110">
        <f t="shared" si="7"/>
        <v>6.7993608896824376E-2</v>
      </c>
      <c r="AK19" s="110">
        <f t="shared" si="7"/>
        <v>7.525286210669356E-2</v>
      </c>
      <c r="AL19" s="110">
        <f t="shared" si="7"/>
        <v>9.520002770186832E-2</v>
      </c>
      <c r="AM19" s="110">
        <f t="shared" si="7"/>
        <v>8.2413014257936845E-2</v>
      </c>
      <c r="AN19" s="110">
        <f t="shared" si="7"/>
        <v>9.3967093839854909E-2</v>
      </c>
      <c r="AO19" s="110">
        <f t="shared" si="7"/>
        <v>6.5027326228827079E-2</v>
      </c>
      <c r="AP19" s="110">
        <f t="shared" si="7"/>
        <v>8.1357509563289437E-2</v>
      </c>
      <c r="AQ19" s="110">
        <f t="shared" si="7"/>
        <v>3.8104836225632099E-2</v>
      </c>
      <c r="AR19" s="110">
        <f t="shared" si="7"/>
        <v>1.6580538729803144E-2</v>
      </c>
      <c r="AS19" s="34"/>
      <c r="AU19" s="61" t="s">
        <v>41</v>
      </c>
      <c r="AV19" s="35">
        <f>STDEV(AV12:AV14,AV16:AV17)</f>
        <v>7.84200565628442</v>
      </c>
      <c r="AW19" s="35">
        <f t="shared" ref="AV19:BE19" si="8">STDEV(AW12:AW14,AW16:AW17)</f>
        <v>6.9208656665404824</v>
      </c>
      <c r="AX19" s="35">
        <f t="shared" si="8"/>
        <v>7.659763294126976</v>
      </c>
      <c r="AY19" s="35">
        <f t="shared" si="8"/>
        <v>9.6901254965793608</v>
      </c>
      <c r="AZ19" s="35">
        <f t="shared" si="8"/>
        <v>8.3885737219708769</v>
      </c>
      <c r="BA19" s="35">
        <f t="shared" si="8"/>
        <v>9.5646288539806132</v>
      </c>
      <c r="BB19" s="35">
        <f t="shared" si="8"/>
        <v>6.6189366439856085</v>
      </c>
      <c r="BC19" s="35">
        <f t="shared" si="8"/>
        <v>8.281137062546863</v>
      </c>
      <c r="BD19" s="35">
        <f t="shared" si="8"/>
        <v>3.8785770757263363</v>
      </c>
      <c r="BE19" s="35">
        <f t="shared" si="8"/>
        <v>1.6876833439149728</v>
      </c>
      <c r="BF19" s="34"/>
    </row>
    <row r="20" spans="1:69" x14ac:dyDescent="0.2">
      <c r="A20" s="66"/>
      <c r="B20" s="32"/>
      <c r="C20" s="113" t="s">
        <v>40</v>
      </c>
      <c r="D20" s="114">
        <f>AVERAGE(D12:D19)</f>
        <v>3.7499999999999999E-2</v>
      </c>
      <c r="E20" s="114">
        <f t="shared" ref="E20:N20" si="9">AVERAGE(E12,E19)</f>
        <v>3.7499999999999999E-2</v>
      </c>
      <c r="F20" s="114">
        <f t="shared" si="9"/>
        <v>3.7499999999999999E-2</v>
      </c>
      <c r="G20" s="114">
        <f t="shared" si="9"/>
        <v>3.6999999999999998E-2</v>
      </c>
      <c r="H20" s="114">
        <f t="shared" si="9"/>
        <v>3.7999999999999999E-2</v>
      </c>
      <c r="I20" s="114">
        <f t="shared" si="9"/>
        <v>3.7499999999999999E-2</v>
      </c>
      <c r="J20" s="167">
        <f>AVERAGE(J12,J19)</f>
        <v>3.7499999999999999E-2</v>
      </c>
      <c r="K20" s="114">
        <f t="shared" si="9"/>
        <v>3.6499999999999998E-2</v>
      </c>
      <c r="L20" s="114">
        <f t="shared" si="9"/>
        <v>3.6999999999999998E-2</v>
      </c>
      <c r="M20" s="114">
        <f t="shared" si="9"/>
        <v>3.7499999999999999E-2</v>
      </c>
      <c r="N20" s="114">
        <f t="shared" si="9"/>
        <v>3.6999999999999998E-2</v>
      </c>
      <c r="O20" s="115">
        <f>AVERAGE(D12:D19,J12,J19,O12:O19)</f>
        <v>3.8055555555555558E-2</v>
      </c>
      <c r="P20" s="116"/>
      <c r="R20" s="32"/>
      <c r="S20" s="117">
        <f>AVERAGE(U16:AD16,Z13:Z15,Z17:Z18)</f>
        <v>4.796296296296295E-3</v>
      </c>
      <c r="T20" s="55" t="s">
        <v>40</v>
      </c>
      <c r="U20" s="118">
        <f t="shared" ref="U20:AD20" si="10">AVERAGE(U13:U15,U17:U18)</f>
        <v>5.4999999999999997E-3</v>
      </c>
      <c r="V20" s="118">
        <f t="shared" si="10"/>
        <v>5.6999999999999985E-3</v>
      </c>
      <c r="W20" s="118">
        <f t="shared" si="10"/>
        <v>5.7999999999999996E-3</v>
      </c>
      <c r="X20" s="118">
        <f t="shared" si="10"/>
        <v>5.199999999999998E-3</v>
      </c>
      <c r="Y20" s="118">
        <f t="shared" si="10"/>
        <v>6.2999999999999983E-3</v>
      </c>
      <c r="Z20" s="118">
        <f t="shared" si="10"/>
        <v>5.2999999999999992E-3</v>
      </c>
      <c r="AA20" s="118">
        <f t="shared" si="10"/>
        <v>5.9000000000000025E-3</v>
      </c>
      <c r="AB20" s="118">
        <f t="shared" si="10"/>
        <v>6.3999999999999986E-3</v>
      </c>
      <c r="AC20" s="118">
        <f t="shared" si="10"/>
        <v>5.3000000000000009E-3</v>
      </c>
      <c r="AD20" s="118">
        <f t="shared" si="10"/>
        <v>5.9999999999999984E-3</v>
      </c>
      <c r="AE20" s="105"/>
      <c r="AF20" s="34"/>
      <c r="AH20" s="86" t="s">
        <v>58</v>
      </c>
      <c r="AI20" s="73">
        <f t="shared" ref="AI20:AR20" si="11">AI19/AI18*100</f>
        <v>7.1192166640042469</v>
      </c>
      <c r="AJ20" s="73">
        <f t="shared" si="11"/>
        <v>6.8330210701421423</v>
      </c>
      <c r="AK20" s="73">
        <f t="shared" si="11"/>
        <v>7.5758987746567055</v>
      </c>
      <c r="AL20" s="73">
        <f t="shared" si="11"/>
        <v>9.5404776411278291</v>
      </c>
      <c r="AM20" s="73">
        <f t="shared" si="11"/>
        <v>9.301510867804204</v>
      </c>
      <c r="AN20" s="73">
        <f t="shared" si="11"/>
        <v>9.5584730820043688</v>
      </c>
      <c r="AO20" s="73">
        <f t="shared" si="11"/>
        <v>7.8527781523849374</v>
      </c>
      <c r="AP20" s="73">
        <f t="shared" si="11"/>
        <v>11.924378785561817</v>
      </c>
      <c r="AQ20" s="73">
        <f t="shared" si="11"/>
        <v>8.2494442992479691</v>
      </c>
      <c r="AR20" s="73">
        <f t="shared" si="11"/>
        <v>11.375045032502296</v>
      </c>
      <c r="AS20" s="34"/>
      <c r="AU20" s="32"/>
      <c r="BF20" s="34"/>
    </row>
    <row r="21" spans="1:69" x14ac:dyDescent="0.2">
      <c r="A21" s="66"/>
      <c r="B21" s="32"/>
      <c r="P21" s="34"/>
      <c r="R21" s="32"/>
      <c r="S21" s="119">
        <f>STDEV(U16:AD16,Z13:Z18)</f>
        <v>6.8912779608833175E-4</v>
      </c>
      <c r="T21" s="55" t="s">
        <v>41</v>
      </c>
      <c r="U21" s="120">
        <f t="shared" ref="U21:AD21" si="12">STDEV(U13:U15,U17:U18)</f>
        <v>7.0710678118654567E-4</v>
      </c>
      <c r="V21" s="120">
        <f t="shared" si="12"/>
        <v>4.4721359549995833E-4</v>
      </c>
      <c r="W21" s="120">
        <f t="shared" si="12"/>
        <v>4.4721359549995524E-4</v>
      </c>
      <c r="X21" s="120">
        <f t="shared" si="12"/>
        <v>4.4721359549995833E-4</v>
      </c>
      <c r="Y21" s="120">
        <f t="shared" si="12"/>
        <v>1.7888543819998333E-3</v>
      </c>
      <c r="Z21" s="120">
        <f t="shared" si="12"/>
        <v>4.4721359549995524E-4</v>
      </c>
      <c r="AA21" s="120">
        <f t="shared" si="12"/>
        <v>5.4772255750516286E-4</v>
      </c>
      <c r="AB21" s="120">
        <f t="shared" si="12"/>
        <v>8.9442719099991667E-4</v>
      </c>
      <c r="AC21" s="120">
        <f t="shared" si="12"/>
        <v>8.3666002653407304E-4</v>
      </c>
      <c r="AD21" s="120">
        <f t="shared" si="12"/>
        <v>0</v>
      </c>
      <c r="AF21" s="34"/>
      <c r="AH21" s="32"/>
      <c r="AJ21" s="73"/>
      <c r="AM21" s="50"/>
      <c r="AN21" s="74"/>
      <c r="AO21" s="35"/>
      <c r="AS21" s="34"/>
      <c r="AU21" s="32"/>
      <c r="BF21" s="34"/>
    </row>
    <row r="22" spans="1:69" ht="21.75" customHeight="1" x14ac:dyDescent="0.2">
      <c r="A22" s="66"/>
      <c r="B22" s="32"/>
      <c r="P22" s="34"/>
      <c r="R22" s="32"/>
      <c r="S22" s="121">
        <f>S21/S20*100</f>
        <v>14.367915439679507</v>
      </c>
      <c r="T22" s="122" t="s">
        <v>58</v>
      </c>
      <c r="U22" s="74">
        <f t="shared" ref="U22:AD22" si="13">U21/U20*100</f>
        <v>12.856486930664468</v>
      </c>
      <c r="V22" s="74">
        <f t="shared" si="13"/>
        <v>7.8458525526308502</v>
      </c>
      <c r="W22" s="74">
        <f t="shared" si="13"/>
        <v>7.7105792327578495</v>
      </c>
      <c r="X22" s="74">
        <f t="shared" si="13"/>
        <v>8.6002614519222789</v>
      </c>
      <c r="Y22" s="74">
        <f t="shared" si="13"/>
        <v>28.394513999997361</v>
      </c>
      <c r="Z22" s="74">
        <f t="shared" si="13"/>
        <v>8.4379923679236857</v>
      </c>
      <c r="AA22" s="74">
        <f t="shared" si="13"/>
        <v>9.2834331780536044</v>
      </c>
      <c r="AB22" s="74">
        <f t="shared" si="13"/>
        <v>13.9754248593737</v>
      </c>
      <c r="AC22" s="74">
        <f t="shared" si="13"/>
        <v>15.786038236491942</v>
      </c>
      <c r="AD22" s="74">
        <f t="shared" si="13"/>
        <v>0</v>
      </c>
      <c r="AF22" s="34"/>
      <c r="AH22" s="32"/>
      <c r="AJ22" s="73"/>
      <c r="AL22" s="1" t="s">
        <v>31</v>
      </c>
      <c r="AM22" s="39">
        <f>AVERAGE(AI26:AR26,AN23:AN25,AN27:AN28)</f>
        <v>1.1930333068254972</v>
      </c>
      <c r="AN22" s="74">
        <f>STDEV(AI26:AR26,AN23:AN25,AN27:AN28)</f>
        <v>0.14145924032488519</v>
      </c>
      <c r="AO22" s="73">
        <f>AN22/AM22*100</f>
        <v>11.857107384645396</v>
      </c>
      <c r="AS22" s="34"/>
      <c r="AT22" s="75"/>
      <c r="AU22" s="32"/>
      <c r="BF22" s="34"/>
    </row>
    <row r="23" spans="1:69" x14ac:dyDescent="0.2">
      <c r="A23" s="66"/>
      <c r="B23" s="32" t="s">
        <v>35</v>
      </c>
      <c r="C23" s="79"/>
      <c r="D23" s="79">
        <v>1</v>
      </c>
      <c r="E23" s="79">
        <v>2</v>
      </c>
      <c r="F23" s="79">
        <v>3</v>
      </c>
      <c r="G23" s="79">
        <v>4</v>
      </c>
      <c r="H23" s="79">
        <v>5</v>
      </c>
      <c r="I23" s="79">
        <v>6</v>
      </c>
      <c r="J23" s="79">
        <v>7</v>
      </c>
      <c r="K23" s="79">
        <v>8</v>
      </c>
      <c r="L23" s="79">
        <v>9</v>
      </c>
      <c r="M23" s="79">
        <v>10</v>
      </c>
      <c r="N23" s="79">
        <v>11</v>
      </c>
      <c r="O23" s="79">
        <v>12</v>
      </c>
      <c r="P23" s="34"/>
      <c r="R23" s="32" t="s">
        <v>35</v>
      </c>
      <c r="S23" s="80"/>
      <c r="T23" s="33" t="str">
        <f>T11</f>
        <v>atrazine [ug/L]</v>
      </c>
      <c r="U23" s="174">
        <f>$D$5</f>
        <v>3.90625</v>
      </c>
      <c r="V23" s="174">
        <f>$E$5</f>
        <v>7.8125</v>
      </c>
      <c r="W23" s="174">
        <f>$F$5</f>
        <v>15.625</v>
      </c>
      <c r="X23" s="36">
        <f>$G$5</f>
        <v>31.25</v>
      </c>
      <c r="Y23" s="36">
        <f>$H$5</f>
        <v>62.5</v>
      </c>
      <c r="Z23" s="172">
        <v>0</v>
      </c>
      <c r="AA23" s="36">
        <f>$I$5</f>
        <v>125</v>
      </c>
      <c r="AB23" s="36">
        <f>$J$5</f>
        <v>250</v>
      </c>
      <c r="AC23" s="36">
        <f>$K$5</f>
        <v>500</v>
      </c>
      <c r="AD23" s="36">
        <f>$L$5</f>
        <v>1000</v>
      </c>
      <c r="AE23" s="33"/>
      <c r="AF23" s="71"/>
      <c r="AG23" s="75"/>
      <c r="AH23" s="81" t="s">
        <v>59</v>
      </c>
      <c r="AI23" s="42">
        <f t="shared" ref="AI23:AR28" si="14">(LN(U25)-LN(U13))/1</f>
        <v>1.1486227092427717</v>
      </c>
      <c r="AJ23" s="42">
        <f t="shared" si="14"/>
        <v>1.2130226398458546</v>
      </c>
      <c r="AK23" s="42">
        <f t="shared" si="14"/>
        <v>1.1786549963416464</v>
      </c>
      <c r="AL23" s="42">
        <f t="shared" si="14"/>
        <v>1.3862943611198912</v>
      </c>
      <c r="AM23" s="42">
        <f t="shared" si="14"/>
        <v>1.1574527886910442</v>
      </c>
      <c r="AN23" s="41">
        <f t="shared" si="14"/>
        <v>1.3156767939059382</v>
      </c>
      <c r="AO23" s="42">
        <f t="shared" si="14"/>
        <v>0.8023464725249374</v>
      </c>
      <c r="AP23" s="42">
        <f t="shared" si="14"/>
        <v>0.51082562376599139</v>
      </c>
      <c r="AQ23" s="42">
        <f t="shared" si="14"/>
        <v>0.430782916092455</v>
      </c>
      <c r="AR23" s="42">
        <f t="shared" si="14"/>
        <v>0.15415067982725805</v>
      </c>
      <c r="AS23" s="123"/>
      <c r="AU23" s="81" t="s">
        <v>60</v>
      </c>
      <c r="AV23" s="42">
        <f t="shared" ref="AV23:BE28" si="15">($AM$22-AI23)/$AM$22*100</f>
        <v>3.7224943619467146</v>
      </c>
      <c r="AW23" s="42">
        <f t="shared" si="15"/>
        <v>-1.6755050262214621</v>
      </c>
      <c r="AX23" s="42">
        <f t="shared" si="15"/>
        <v>1.2051893607320674</v>
      </c>
      <c r="AY23" s="42">
        <f t="shared" si="15"/>
        <v>-16.199133183350593</v>
      </c>
      <c r="AZ23" s="42">
        <f t="shared" si="15"/>
        <v>2.9823574858214212</v>
      </c>
      <c r="BA23" s="41">
        <f t="shared" si="15"/>
        <v>-10.279971764307144</v>
      </c>
      <c r="BB23" s="42">
        <f t="shared" si="15"/>
        <v>32.74735349511117</v>
      </c>
      <c r="BC23" s="42">
        <f t="shared" si="15"/>
        <v>57.182618385966911</v>
      </c>
      <c r="BD23" s="42">
        <f t="shared" si="15"/>
        <v>63.891794669277843</v>
      </c>
      <c r="BE23" s="42">
        <f t="shared" si="15"/>
        <v>87.07909670707916</v>
      </c>
      <c r="BF23" s="34"/>
    </row>
    <row r="24" spans="1:69" ht="13.5" thickBot="1" x14ac:dyDescent="0.25">
      <c r="A24" s="66"/>
      <c r="B24" s="32"/>
      <c r="C24" s="79" t="s">
        <v>50</v>
      </c>
      <c r="D24" s="82">
        <f>'[1]Raw data'!AI31</f>
        <v>3.6999999999999998E-2</v>
      </c>
      <c r="E24" s="164">
        <f>'[1]Raw data'!AJ31</f>
        <v>3.7999999999999999E-2</v>
      </c>
      <c r="F24" s="164">
        <f>'[1]Raw data'!AK31</f>
        <v>3.6999999999999998E-2</v>
      </c>
      <c r="G24" s="164">
        <f>'[1]Raw data'!AL31</f>
        <v>3.6999999999999998E-2</v>
      </c>
      <c r="H24" s="164">
        <f>'[1]Raw data'!AM31</f>
        <v>3.7999999999999999E-2</v>
      </c>
      <c r="I24" s="164">
        <f>'[1]Raw data'!AN31</f>
        <v>3.7999999999999999E-2</v>
      </c>
      <c r="J24" s="166">
        <f>'[1]Raw data'!AO31</f>
        <v>3.6999999999999998E-2</v>
      </c>
      <c r="K24" s="164">
        <f>'[1]Raw data'!AP31</f>
        <v>3.6999999999999998E-2</v>
      </c>
      <c r="L24" s="164">
        <f>'[1]Raw data'!AQ31</f>
        <v>3.7999999999999999E-2</v>
      </c>
      <c r="M24" s="164">
        <f>'[1]Raw data'!AR31</f>
        <v>3.9E-2</v>
      </c>
      <c r="N24" s="164">
        <f>'[1]Raw data'!AS31</f>
        <v>3.6999999999999998E-2</v>
      </c>
      <c r="O24" s="168">
        <f>'[1]Raw data'!AT31</f>
        <v>3.7999999999999999E-2</v>
      </c>
      <c r="P24" s="34"/>
      <c r="R24" s="32"/>
      <c r="S24" s="80" t="s">
        <v>50</v>
      </c>
      <c r="T24" s="83"/>
      <c r="U24" s="176"/>
      <c r="V24" s="176"/>
      <c r="W24" s="176"/>
      <c r="X24" s="112"/>
      <c r="Y24" s="112"/>
      <c r="Z24" s="112"/>
      <c r="AA24" s="112"/>
      <c r="AB24" s="112"/>
      <c r="AC24" s="112"/>
      <c r="AD24" s="112"/>
      <c r="AE24" s="83"/>
      <c r="AF24" s="84"/>
      <c r="AG24" s="85"/>
      <c r="AH24" s="32" t="s">
        <v>61</v>
      </c>
      <c r="AI24" s="42">
        <f t="shared" si="14"/>
        <v>1.2656663733312765</v>
      </c>
      <c r="AJ24" s="42">
        <f t="shared" si="14"/>
        <v>1.2130226398458546</v>
      </c>
      <c r="AK24" s="42">
        <f t="shared" si="14"/>
        <v>1.1260112628562244</v>
      </c>
      <c r="AL24" s="42">
        <f t="shared" si="14"/>
        <v>1.2237754316221165</v>
      </c>
      <c r="AM24" s="42">
        <f t="shared" si="14"/>
        <v>1.1574527886910442</v>
      </c>
      <c r="AN24" s="41">
        <f t="shared" si="14"/>
        <v>1.2656663733312765</v>
      </c>
      <c r="AO24" s="42">
        <f t="shared" si="14"/>
        <v>0.8023464725249374</v>
      </c>
      <c r="AP24" s="42">
        <f t="shared" si="14"/>
        <v>0.51082562376599139</v>
      </c>
      <c r="AQ24" s="42">
        <f t="shared" si="14"/>
        <v>0.24116205681688818</v>
      </c>
      <c r="AR24" s="42">
        <f t="shared" si="14"/>
        <v>0.15415067982725805</v>
      </c>
      <c r="AS24" s="123"/>
      <c r="AU24" s="32" t="s">
        <v>61</v>
      </c>
      <c r="AV24" s="42">
        <f t="shared" si="15"/>
        <v>-6.0881004822108604</v>
      </c>
      <c r="AW24" s="42">
        <f t="shared" si="15"/>
        <v>-1.6755050262214621</v>
      </c>
      <c r="AX24" s="42">
        <f t="shared" si="15"/>
        <v>5.6177848167214659</v>
      </c>
      <c r="AY24" s="42">
        <f t="shared" si="15"/>
        <v>-2.5768035662323636</v>
      </c>
      <c r="AZ24" s="42">
        <f t="shared" si="15"/>
        <v>2.9823574858214212</v>
      </c>
      <c r="BA24" s="41">
        <f t="shared" si="15"/>
        <v>-6.0881004822108604</v>
      </c>
      <c r="BB24" s="42">
        <f t="shared" si="15"/>
        <v>32.74735349511117</v>
      </c>
      <c r="BC24" s="42">
        <f t="shared" si="15"/>
        <v>57.182618385966911</v>
      </c>
      <c r="BD24" s="42">
        <f t="shared" si="15"/>
        <v>79.785806864136234</v>
      </c>
      <c r="BE24" s="42">
        <f t="shared" si="15"/>
        <v>87.07909670707916</v>
      </c>
      <c r="BF24" s="34"/>
    </row>
    <row r="25" spans="1:69" x14ac:dyDescent="0.2">
      <c r="A25" s="66"/>
      <c r="B25" s="32"/>
      <c r="C25" s="79" t="s">
        <v>51</v>
      </c>
      <c r="D25" s="170">
        <f>'[1]Raw data'!AI32</f>
        <v>3.9E-2</v>
      </c>
      <c r="E25" s="90">
        <f>'[1]Raw data'!AJ32</f>
        <v>5.8000000000000003E-2</v>
      </c>
      <c r="F25" s="91">
        <f>'[1]Raw data'!AK32</f>
        <v>5.6000000000000001E-2</v>
      </c>
      <c r="G25" s="91">
        <f>'[1]Raw data'!AL32</f>
        <v>5.7000000000000002E-2</v>
      </c>
      <c r="H25" s="91">
        <f>'[1]Raw data'!AM32</f>
        <v>5.8000000000000003E-2</v>
      </c>
      <c r="I25" s="91">
        <f>'[1]Raw data'!AN32</f>
        <v>5.5E-2</v>
      </c>
      <c r="J25" s="92">
        <f>'[1]Raw data'!AO32</f>
        <v>5.8000000000000003E-2</v>
      </c>
      <c r="K25" s="91">
        <f>'[1]Raw data'!AP32</f>
        <v>5.0999999999999997E-2</v>
      </c>
      <c r="L25" s="91">
        <f>'[1]Raw data'!AQ32</f>
        <v>4.8000000000000001E-2</v>
      </c>
      <c r="M25" s="91">
        <f>'[1]Raw data'!AR32</f>
        <v>4.8000000000000001E-2</v>
      </c>
      <c r="N25" s="93">
        <f>'[1]Raw data'!AS32</f>
        <v>4.3999999999999997E-2</v>
      </c>
      <c r="O25" s="169">
        <f>'[1]Raw data'!AT32</f>
        <v>4.2000000000000003E-2</v>
      </c>
      <c r="P25" s="34"/>
      <c r="R25" s="32"/>
      <c r="S25" s="80" t="s">
        <v>51</v>
      </c>
      <c r="T25" s="83"/>
      <c r="U25" s="95">
        <f>E25-E$32</f>
        <v>2.0500000000000004E-2</v>
      </c>
      <c r="V25" s="95">
        <f t="shared" ref="U25:AD27" si="16">F25-F$32</f>
        <v>1.8500000000000003E-2</v>
      </c>
      <c r="W25" s="95">
        <f t="shared" si="16"/>
        <v>1.9500000000000003E-2</v>
      </c>
      <c r="X25" s="95">
        <f t="shared" si="16"/>
        <v>2.0000000000000004E-2</v>
      </c>
      <c r="Y25" s="95">
        <f t="shared" si="16"/>
        <v>1.7500000000000002E-2</v>
      </c>
      <c r="Z25" s="94">
        <f t="shared" si="16"/>
        <v>2.0500000000000004E-2</v>
      </c>
      <c r="AA25" s="95">
        <f t="shared" si="16"/>
        <v>1.4499999999999999E-2</v>
      </c>
      <c r="AB25" s="95">
        <f t="shared" si="16"/>
        <v>1.0000000000000002E-2</v>
      </c>
      <c r="AC25" s="95">
        <f t="shared" si="16"/>
        <v>1.0000000000000002E-2</v>
      </c>
      <c r="AD25" s="95">
        <f t="shared" si="16"/>
        <v>6.9999999999999993E-3</v>
      </c>
      <c r="AE25" s="83"/>
      <c r="AF25" s="84"/>
      <c r="AG25" s="85"/>
      <c r="AH25" s="32"/>
      <c r="AI25" s="42">
        <f t="shared" si="14"/>
        <v>1.1574527886910442</v>
      </c>
      <c r="AJ25" s="42">
        <f t="shared" si="14"/>
        <v>1.1574527886910442</v>
      </c>
      <c r="AK25" s="42">
        <f t="shared" si="14"/>
        <v>1.070441411701414</v>
      </c>
      <c r="AL25" s="42">
        <f t="shared" si="14"/>
        <v>1.09861228866811</v>
      </c>
      <c r="AM25" s="42">
        <f t="shared" si="14"/>
        <v>1.09861228866811</v>
      </c>
      <c r="AN25" s="41">
        <f t="shared" si="14"/>
        <v>1.2130226398458546</v>
      </c>
      <c r="AO25" s="42">
        <f t="shared" si="14"/>
        <v>0.96940055718810214</v>
      </c>
      <c r="AP25" s="42">
        <f t="shared" si="14"/>
        <v>0.2231435513142106</v>
      </c>
      <c r="AQ25" s="42">
        <f t="shared" si="14"/>
        <v>0.2876820724517799</v>
      </c>
      <c r="AR25" s="42">
        <f t="shared" si="14"/>
        <v>0.51082562376599139</v>
      </c>
      <c r="AS25" s="123"/>
      <c r="AT25" s="30"/>
      <c r="AU25" s="32"/>
      <c r="AV25" s="42">
        <f t="shared" si="15"/>
        <v>2.9823574858214212</v>
      </c>
      <c r="AW25" s="42">
        <f t="shared" si="15"/>
        <v>2.9823574858214212</v>
      </c>
      <c r="AX25" s="42">
        <f t="shared" si="15"/>
        <v>10.27564732876435</v>
      </c>
      <c r="AY25" s="42">
        <f t="shared" si="15"/>
        <v>7.9143656440429977</v>
      </c>
      <c r="AZ25" s="42">
        <f t="shared" si="15"/>
        <v>7.9143656440429977</v>
      </c>
      <c r="BA25" s="41">
        <f t="shared" si="15"/>
        <v>-1.6755050262214621</v>
      </c>
      <c r="BB25" s="42">
        <f t="shared" si="15"/>
        <v>18.744887368857459</v>
      </c>
      <c r="BC25" s="42">
        <f t="shared" si="15"/>
        <v>81.296117213360461</v>
      </c>
      <c r="BD25" s="42">
        <f t="shared" si="15"/>
        <v>75.886501172606529</v>
      </c>
      <c r="BE25" s="42">
        <f t="shared" si="15"/>
        <v>57.182618385966911</v>
      </c>
      <c r="BF25" s="34"/>
    </row>
    <row r="26" spans="1:69" x14ac:dyDescent="0.2">
      <c r="A26" s="66"/>
      <c r="B26" s="32"/>
      <c r="C26" s="79" t="s">
        <v>52</v>
      </c>
      <c r="D26" s="170">
        <f>'[1]Raw data'!AI33</f>
        <v>3.7999999999999999E-2</v>
      </c>
      <c r="E26" s="96">
        <f>'[1]Raw data'!AJ33</f>
        <v>5.7000000000000002E-2</v>
      </c>
      <c r="F26" s="97">
        <f>'[1]Raw data'!AK33</f>
        <v>5.6000000000000001E-2</v>
      </c>
      <c r="G26" s="97">
        <f>'[1]Raw data'!AL33</f>
        <v>5.6000000000000001E-2</v>
      </c>
      <c r="H26" s="97">
        <f>'[1]Raw data'!AM33</f>
        <v>5.5E-2</v>
      </c>
      <c r="I26" s="97">
        <f>'[1]Raw data'!AN33</f>
        <v>5.5E-2</v>
      </c>
      <c r="J26" s="98">
        <f>'[1]Raw data'!AO33</f>
        <v>5.7000000000000002E-2</v>
      </c>
      <c r="K26" s="97">
        <f>'[1]Raw data'!AP33</f>
        <v>5.0999999999999997E-2</v>
      </c>
      <c r="L26" s="97">
        <f>'[1]Raw data'!AQ33</f>
        <v>4.8000000000000001E-2</v>
      </c>
      <c r="M26" s="97">
        <f>'[1]Raw data'!AR33</f>
        <v>4.4999999999999998E-2</v>
      </c>
      <c r="N26" s="99">
        <f>'[1]Raw data'!AS33</f>
        <v>4.3999999999999997E-2</v>
      </c>
      <c r="O26" s="169">
        <f>'[1]Raw data'!AT33</f>
        <v>4.2999999999999997E-2</v>
      </c>
      <c r="P26" s="34"/>
      <c r="R26" s="32"/>
      <c r="S26" s="80" t="s">
        <v>52</v>
      </c>
      <c r="T26" s="83"/>
      <c r="U26" s="95">
        <f t="shared" si="16"/>
        <v>1.9500000000000003E-2</v>
      </c>
      <c r="V26" s="95">
        <f t="shared" si="16"/>
        <v>1.8500000000000003E-2</v>
      </c>
      <c r="W26" s="95">
        <f t="shared" si="16"/>
        <v>1.8500000000000003E-2</v>
      </c>
      <c r="X26" s="95">
        <f t="shared" si="16"/>
        <v>1.7000000000000001E-2</v>
      </c>
      <c r="Y26" s="95">
        <f t="shared" si="16"/>
        <v>1.7500000000000002E-2</v>
      </c>
      <c r="Z26" s="94">
        <f t="shared" si="16"/>
        <v>1.9500000000000003E-2</v>
      </c>
      <c r="AA26" s="95">
        <f t="shared" si="16"/>
        <v>1.4499999999999999E-2</v>
      </c>
      <c r="AB26" s="95">
        <f t="shared" si="16"/>
        <v>1.0000000000000002E-2</v>
      </c>
      <c r="AC26" s="95">
        <f t="shared" si="16"/>
        <v>6.9999999999999993E-3</v>
      </c>
      <c r="AD26" s="95">
        <f t="shared" si="16"/>
        <v>6.9999999999999993E-3</v>
      </c>
      <c r="AE26" s="83"/>
      <c r="AF26" s="84"/>
      <c r="AG26" s="85"/>
      <c r="AH26" s="32"/>
      <c r="AI26" s="41">
        <f t="shared" si="14"/>
        <v>1.3756747922924299</v>
      </c>
      <c r="AJ26" s="41">
        <f t="shared" si="14"/>
        <v>1.1497182996016075</v>
      </c>
      <c r="AK26" s="41">
        <f t="shared" si="14"/>
        <v>1.3094741551364484</v>
      </c>
      <c r="AL26" s="41">
        <f t="shared" si="14"/>
        <v>1.0126218408125887</v>
      </c>
      <c r="AM26" s="41">
        <f t="shared" si="14"/>
        <v>1.0126218408125887</v>
      </c>
      <c r="AN26" s="41">
        <f t="shared" si="14"/>
        <v>1.0126218408125887</v>
      </c>
      <c r="AO26" s="41">
        <f t="shared" si="14"/>
        <v>1.3756747922924299</v>
      </c>
      <c r="AP26" s="41">
        <f t="shared" si="14"/>
        <v>1.3094741551364484</v>
      </c>
      <c r="AQ26" s="41">
        <f t="shared" si="14"/>
        <v>1.0276147389287811</v>
      </c>
      <c r="AR26" s="41">
        <f t="shared" si="14"/>
        <v>1.3094741551364484</v>
      </c>
      <c r="AS26" s="123"/>
      <c r="AT26" s="30"/>
      <c r="AU26" s="32"/>
      <c r="AV26" s="41">
        <f t="shared" si="15"/>
        <v>-15.309001385126237</v>
      </c>
      <c r="AW26" s="41">
        <f t="shared" si="15"/>
        <v>3.6306620256181423</v>
      </c>
      <c r="AX26" s="41">
        <f t="shared" si="15"/>
        <v>-9.7600668518454636</v>
      </c>
      <c r="AY26" s="41">
        <f t="shared" si="15"/>
        <v>15.122081251273652</v>
      </c>
      <c r="AZ26" s="41">
        <f t="shared" si="15"/>
        <v>15.122081251273652</v>
      </c>
      <c r="BA26" s="41">
        <f t="shared" si="15"/>
        <v>15.122081251273652</v>
      </c>
      <c r="BB26" s="41">
        <f t="shared" si="15"/>
        <v>-15.309001385126237</v>
      </c>
      <c r="BC26" s="41">
        <f t="shared" si="15"/>
        <v>-9.7600668518454636</v>
      </c>
      <c r="BD26" s="41">
        <f t="shared" si="15"/>
        <v>13.865377181872059</v>
      </c>
      <c r="BE26" s="41">
        <f t="shared" si="15"/>
        <v>-9.7600668518454636</v>
      </c>
      <c r="BF26" s="34"/>
    </row>
    <row r="27" spans="1:69" x14ac:dyDescent="0.2">
      <c r="A27" s="66"/>
      <c r="B27" s="32"/>
      <c r="C27" s="79" t="s">
        <v>53</v>
      </c>
      <c r="D27" s="170">
        <f>'[1]Raw data'!AI34</f>
        <v>3.7999999999999999E-2</v>
      </c>
      <c r="E27" s="96">
        <f>'[1]Raw data'!AJ34</f>
        <v>5.5E-2</v>
      </c>
      <c r="F27" s="97">
        <f>'[1]Raw data'!AK34</f>
        <v>5.5E-2</v>
      </c>
      <c r="G27" s="97">
        <f>'[1]Raw data'!AL34</f>
        <v>5.5E-2</v>
      </c>
      <c r="H27" s="97">
        <f>'[1]Raw data'!AM34</f>
        <v>5.6000000000000001E-2</v>
      </c>
      <c r="I27" s="97">
        <f>'[1]Raw data'!AN34</f>
        <v>5.3999999999999999E-2</v>
      </c>
      <c r="J27" s="98">
        <f>'[1]Raw data'!AO34</f>
        <v>5.6000000000000001E-2</v>
      </c>
      <c r="K27" s="97">
        <f>'[1]Raw data'!AP34</f>
        <v>5.0999999999999997E-2</v>
      </c>
      <c r="L27" s="97">
        <f>'[1]Raw data'!AQ34</f>
        <v>4.8000000000000001E-2</v>
      </c>
      <c r="M27" s="97">
        <f>'[1]Raw data'!AR34</f>
        <v>4.3999999999999997E-2</v>
      </c>
      <c r="N27" s="99">
        <f>'[1]Raw data'!AS34</f>
        <v>4.7E-2</v>
      </c>
      <c r="O27" s="169">
        <f>'[1]Raw data'!AT34</f>
        <v>3.7999999999999999E-2</v>
      </c>
      <c r="P27" s="34"/>
      <c r="R27" s="32"/>
      <c r="S27" s="80" t="s">
        <v>53</v>
      </c>
      <c r="T27" s="83"/>
      <c r="U27" s="95">
        <f t="shared" si="16"/>
        <v>1.7500000000000002E-2</v>
      </c>
      <c r="V27" s="95">
        <f t="shared" si="16"/>
        <v>1.7500000000000002E-2</v>
      </c>
      <c r="W27" s="95">
        <f t="shared" si="16"/>
        <v>1.7500000000000002E-2</v>
      </c>
      <c r="X27" s="95">
        <f t="shared" si="16"/>
        <v>1.8000000000000002E-2</v>
      </c>
      <c r="Y27" s="95">
        <f t="shared" si="16"/>
        <v>1.6500000000000001E-2</v>
      </c>
      <c r="Z27" s="94">
        <f t="shared" si="16"/>
        <v>1.8500000000000003E-2</v>
      </c>
      <c r="AA27" s="95">
        <f t="shared" si="16"/>
        <v>1.4499999999999999E-2</v>
      </c>
      <c r="AB27" s="95">
        <f t="shared" si="16"/>
        <v>1.0000000000000002E-2</v>
      </c>
      <c r="AC27" s="95">
        <f t="shared" si="16"/>
        <v>5.9999999999999984E-3</v>
      </c>
      <c r="AD27" s="95">
        <f t="shared" si="16"/>
        <v>1.0000000000000002E-2</v>
      </c>
      <c r="AE27" s="83"/>
      <c r="AF27" s="84"/>
      <c r="AG27" s="85"/>
      <c r="AH27" s="32"/>
      <c r="AI27" s="42">
        <f t="shared" si="14"/>
        <v>1.1574527886910442</v>
      </c>
      <c r="AJ27" s="42">
        <f t="shared" si="14"/>
        <v>0.99039870402787766</v>
      </c>
      <c r="AK27" s="42">
        <f t="shared" si="14"/>
        <v>1.1314021114910995</v>
      </c>
      <c r="AL27" s="42">
        <f t="shared" si="14"/>
        <v>0.95551144502743668</v>
      </c>
      <c r="AM27" s="42">
        <f t="shared" si="14"/>
        <v>0.89794159320595934</v>
      </c>
      <c r="AN27" s="41">
        <f t="shared" si="14"/>
        <v>1.0360919316867765</v>
      </c>
      <c r="AO27" s="42">
        <f t="shared" si="14"/>
        <v>0.89794159320595757</v>
      </c>
      <c r="AP27" s="42">
        <f t="shared" si="14"/>
        <v>0.51082562376599139</v>
      </c>
      <c r="AQ27" s="42">
        <f t="shared" si="14"/>
        <v>0.2876820724517799</v>
      </c>
      <c r="AR27" s="42">
        <f t="shared" si="14"/>
        <v>0.15415067982725805</v>
      </c>
      <c r="AS27" s="123"/>
      <c r="AT27" s="30"/>
      <c r="AU27" s="32"/>
      <c r="AV27" s="42">
        <f t="shared" si="15"/>
        <v>2.9823574858214212</v>
      </c>
      <c r="AW27" s="42">
        <f t="shared" si="15"/>
        <v>16.984823612075282</v>
      </c>
      <c r="AX27" s="42">
        <f t="shared" si="15"/>
        <v>5.1659241181111835</v>
      </c>
      <c r="AY27" s="42">
        <f t="shared" si="15"/>
        <v>19.909072147371525</v>
      </c>
      <c r="AZ27" s="42">
        <f t="shared" si="15"/>
        <v>24.734574628493622</v>
      </c>
      <c r="BA27" s="41">
        <f t="shared" si="15"/>
        <v>13.154819252810373</v>
      </c>
      <c r="BB27" s="42">
        <f t="shared" si="15"/>
        <v>24.734574628493768</v>
      </c>
      <c r="BC27" s="42">
        <f t="shared" si="15"/>
        <v>57.182618385966911</v>
      </c>
      <c r="BD27" s="42">
        <f t="shared" si="15"/>
        <v>75.886501172606529</v>
      </c>
      <c r="BE27" s="42">
        <f t="shared" si="15"/>
        <v>87.07909670707916</v>
      </c>
      <c r="BF27" s="34"/>
    </row>
    <row r="28" spans="1:69" x14ac:dyDescent="0.2">
      <c r="A28" s="66"/>
      <c r="B28" s="32"/>
      <c r="C28" s="79" t="s">
        <v>54</v>
      </c>
      <c r="D28" s="170">
        <f>'[1]Raw data'!AI35</f>
        <v>0.04</v>
      </c>
      <c r="E28" s="100">
        <f>'[1]Raw data'!AJ35</f>
        <v>5.3999999999999999E-2</v>
      </c>
      <c r="F28" s="98">
        <f>'[1]Raw data'!AK35</f>
        <v>5.3999999999999999E-2</v>
      </c>
      <c r="G28" s="98">
        <f>'[1]Raw data'!AL35</f>
        <v>5.2999999999999999E-2</v>
      </c>
      <c r="H28" s="98">
        <f>'[1]Raw data'!AM35</f>
        <v>5.1999999999999998E-2</v>
      </c>
      <c r="I28" s="98">
        <f>'[1]Raw data'!AN35</f>
        <v>5.1999999999999998E-2</v>
      </c>
      <c r="J28" s="98">
        <f>'[1]Raw data'!AO35</f>
        <v>5.3999999999999999E-2</v>
      </c>
      <c r="K28" s="98">
        <f>'[1]Raw data'!AP35</f>
        <v>5.2999999999999999E-2</v>
      </c>
      <c r="L28" s="98">
        <f>'[1]Raw data'!AQ35</f>
        <v>5.5E-2</v>
      </c>
      <c r="M28" s="98">
        <f>'[1]Raw data'!AR35</f>
        <v>5.2999999999999999E-2</v>
      </c>
      <c r="N28" s="101">
        <f>'[1]Raw data'!AS35</f>
        <v>4.3999999999999997E-2</v>
      </c>
      <c r="O28" s="169">
        <f>'[1]Raw data'!AT35</f>
        <v>3.7999999999999999E-2</v>
      </c>
      <c r="P28" s="34"/>
      <c r="R28" s="32"/>
      <c r="S28" s="80" t="s">
        <v>54</v>
      </c>
      <c r="T28" s="83"/>
      <c r="U28" s="94">
        <f>E28-$O$32</f>
        <v>1.561111111111111E-2</v>
      </c>
      <c r="V28" s="94">
        <f>F28-$O$32</f>
        <v>1.561111111111111E-2</v>
      </c>
      <c r="W28" s="94">
        <f>G28-$O$32</f>
        <v>1.4611111111111109E-2</v>
      </c>
      <c r="X28" s="94">
        <f>H28-$O$32</f>
        <v>1.3611111111111109E-2</v>
      </c>
      <c r="Y28" s="94">
        <f>I28-$O$32</f>
        <v>1.3611111111111109E-2</v>
      </c>
      <c r="Z28" s="94">
        <f>I28-$O$32</f>
        <v>1.3611111111111109E-2</v>
      </c>
      <c r="AA28" s="94">
        <f>J28-$O$32</f>
        <v>1.561111111111111E-2</v>
      </c>
      <c r="AB28" s="94">
        <f>K28-$O$32</f>
        <v>1.4611111111111109E-2</v>
      </c>
      <c r="AC28" s="94">
        <f>L28-$O$32</f>
        <v>1.6611111111111111E-2</v>
      </c>
      <c r="AD28" s="94">
        <f>M28-$O$32</f>
        <v>1.4611111111111109E-2</v>
      </c>
      <c r="AE28" s="83"/>
      <c r="AF28" s="84"/>
      <c r="AG28" s="85"/>
      <c r="AH28" s="32"/>
      <c r="AI28" s="42">
        <f t="shared" si="14"/>
        <v>1.4136933353080043</v>
      </c>
      <c r="AJ28" s="42">
        <f t="shared" si="14"/>
        <v>1.2130226398458546</v>
      </c>
      <c r="AK28" s="42">
        <f t="shared" si="14"/>
        <v>1.070441411701414</v>
      </c>
      <c r="AL28" s="42">
        <f t="shared" si="14"/>
        <v>1.0296194171811583</v>
      </c>
      <c r="AM28" s="42">
        <f t="shared" si="14"/>
        <v>0.42285685082003344</v>
      </c>
      <c r="AN28" s="41">
        <f t="shared" si="14"/>
        <v>1.1700712526502537</v>
      </c>
      <c r="AO28" s="42">
        <f t="shared" si="14"/>
        <v>0.89794159320595757</v>
      </c>
      <c r="AP28" s="42">
        <f t="shared" si="14"/>
        <v>0.51082562376599139</v>
      </c>
      <c r="AQ28" s="42">
        <f t="shared" si="14"/>
        <v>0.37469344944141092</v>
      </c>
      <c r="AR28" s="42">
        <f t="shared" si="14"/>
        <v>0.15415067982725805</v>
      </c>
      <c r="AS28" s="123"/>
      <c r="AT28" s="30"/>
      <c r="AU28" s="32"/>
      <c r="AV28" s="42">
        <f t="shared" si="15"/>
        <v>-18.495714010672014</v>
      </c>
      <c r="AW28" s="42">
        <f t="shared" si="15"/>
        <v>-1.6755050262214621</v>
      </c>
      <c r="AX28" s="42">
        <f t="shared" si="15"/>
        <v>10.27564732876435</v>
      </c>
      <c r="AY28" s="42">
        <f t="shared" si="15"/>
        <v>13.697345137761619</v>
      </c>
      <c r="AZ28" s="42">
        <f t="shared" si="15"/>
        <v>64.556157116417879</v>
      </c>
      <c r="BA28" s="41">
        <f t="shared" si="15"/>
        <v>1.9246783844067621</v>
      </c>
      <c r="BB28" s="42">
        <f t="shared" si="15"/>
        <v>24.734574628493768</v>
      </c>
      <c r="BC28" s="42">
        <f t="shared" si="15"/>
        <v>57.182618385966911</v>
      </c>
      <c r="BD28" s="42">
        <f t="shared" si="15"/>
        <v>68.593211329663518</v>
      </c>
      <c r="BE28" s="42">
        <f t="shared" si="15"/>
        <v>87.07909670707916</v>
      </c>
      <c r="BF28" s="34"/>
    </row>
    <row r="29" spans="1:69" x14ac:dyDescent="0.2">
      <c r="A29" s="66"/>
      <c r="B29" s="32"/>
      <c r="C29" s="79" t="s">
        <v>55</v>
      </c>
      <c r="D29" s="171">
        <f>'[1]Raw data'!AI36</f>
        <v>3.7999999999999999E-2</v>
      </c>
      <c r="E29" s="96">
        <f>'[1]Raw data'!AJ36</f>
        <v>5.5E-2</v>
      </c>
      <c r="F29" s="102">
        <f>'[1]Raw data'!AK36</f>
        <v>5.5E-2</v>
      </c>
      <c r="G29" s="102">
        <f>'[1]Raw data'!AL36</f>
        <v>5.2999999999999999E-2</v>
      </c>
      <c r="H29" s="102">
        <f>'[1]Raw data'!AM36</f>
        <v>5.0999999999999997E-2</v>
      </c>
      <c r="I29" s="102">
        <f>'[1]Raw data'!AN36</f>
        <v>5.0999999999999997E-2</v>
      </c>
      <c r="J29" s="103">
        <f>'[1]Raw data'!AO36</f>
        <v>5.2999999999999999E-2</v>
      </c>
      <c r="K29" s="102">
        <f>'[1]Raw data'!AP36</f>
        <v>0.05</v>
      </c>
      <c r="L29" s="102">
        <f>'[1]Raw data'!AQ36</f>
        <v>4.8000000000000001E-2</v>
      </c>
      <c r="M29" s="102">
        <f>'[1]Raw data'!AR36</f>
        <v>4.3999999999999997E-2</v>
      </c>
      <c r="N29" s="104">
        <f>'[1]Raw data'!AS36</f>
        <v>4.3999999999999997E-2</v>
      </c>
      <c r="O29" s="169">
        <f>'[1]Raw data'!AT36</f>
        <v>3.7999999999999999E-2</v>
      </c>
      <c r="P29" s="34"/>
      <c r="R29" s="32"/>
      <c r="S29" s="80" t="s">
        <v>55</v>
      </c>
      <c r="T29" s="83"/>
      <c r="U29" s="95">
        <f t="shared" ref="U29:AD30" si="17">E29-E$32</f>
        <v>1.7500000000000002E-2</v>
      </c>
      <c r="V29" s="95">
        <f t="shared" si="17"/>
        <v>1.7500000000000002E-2</v>
      </c>
      <c r="W29" s="95">
        <f t="shared" si="17"/>
        <v>1.55E-2</v>
      </c>
      <c r="X29" s="95">
        <f t="shared" si="17"/>
        <v>1.2999999999999998E-2</v>
      </c>
      <c r="Y29" s="95">
        <f t="shared" si="17"/>
        <v>1.3499999999999998E-2</v>
      </c>
      <c r="Z29" s="94">
        <f t="shared" si="17"/>
        <v>1.55E-2</v>
      </c>
      <c r="AA29" s="95">
        <f t="shared" si="17"/>
        <v>1.3500000000000005E-2</v>
      </c>
      <c r="AB29" s="95">
        <f t="shared" si="17"/>
        <v>1.0000000000000002E-2</v>
      </c>
      <c r="AC29" s="95">
        <f t="shared" si="17"/>
        <v>5.9999999999999984E-3</v>
      </c>
      <c r="AD29" s="95">
        <f t="shared" si="17"/>
        <v>6.9999999999999993E-3</v>
      </c>
      <c r="AE29" s="83"/>
      <c r="AF29" s="84"/>
      <c r="AG29" s="85"/>
      <c r="AH29" s="61" t="s">
        <v>40</v>
      </c>
      <c r="AI29" s="105">
        <f t="shared" ref="AI29:AR29" si="18">AVERAGE(AI23:AI25,AI27:AI28)</f>
        <v>1.2285775990528283</v>
      </c>
      <c r="AJ29" s="105">
        <f t="shared" si="18"/>
        <v>1.1573838824512972</v>
      </c>
      <c r="AK29" s="105">
        <f t="shared" si="18"/>
        <v>1.1153902388183599</v>
      </c>
      <c r="AL29" s="105">
        <f t="shared" si="18"/>
        <v>1.1387625887237425</v>
      </c>
      <c r="AM29" s="105">
        <f t="shared" si="18"/>
        <v>0.94686326201523818</v>
      </c>
      <c r="AN29" s="105">
        <f t="shared" si="18"/>
        <v>1.20010579828402</v>
      </c>
      <c r="AO29" s="105">
        <f t="shared" si="18"/>
        <v>0.87399533772997839</v>
      </c>
      <c r="AP29" s="105">
        <f t="shared" si="18"/>
        <v>0.45328920927563521</v>
      </c>
      <c r="AQ29" s="105">
        <f t="shared" si="18"/>
        <v>0.32440051345086279</v>
      </c>
      <c r="AR29" s="105">
        <f t="shared" si="18"/>
        <v>0.22548566861500471</v>
      </c>
      <c r="AS29" s="124"/>
      <c r="AT29" s="30"/>
      <c r="AU29" s="61" t="s">
        <v>40</v>
      </c>
      <c r="AV29" s="40">
        <f t="shared" ref="AV29:BE29" si="19">AVERAGE(AV23:AV25,AV27:AV28)</f>
        <v>-2.9793210318586634</v>
      </c>
      <c r="AW29" s="40">
        <f t="shared" si="19"/>
        <v>2.9881332038464636</v>
      </c>
      <c r="AX29" s="40">
        <f t="shared" si="19"/>
        <v>6.5080385906186837</v>
      </c>
      <c r="AY29" s="40">
        <f t="shared" si="19"/>
        <v>4.5489692359186371</v>
      </c>
      <c r="AZ29" s="40">
        <f t="shared" si="19"/>
        <v>20.633962472119471</v>
      </c>
      <c r="BA29" s="40">
        <f t="shared" si="19"/>
        <v>-0.59281592710446607</v>
      </c>
      <c r="BB29" s="40">
        <f t="shared" si="19"/>
        <v>26.741748723213465</v>
      </c>
      <c r="BC29" s="40">
        <f t="shared" si="19"/>
        <v>62.005318151445621</v>
      </c>
      <c r="BD29" s="40">
        <f t="shared" si="19"/>
        <v>72.808763041658125</v>
      </c>
      <c r="BE29" s="40">
        <f t="shared" si="19"/>
        <v>81.099801042856711</v>
      </c>
      <c r="BF29" s="34"/>
    </row>
    <row r="30" spans="1:69" ht="13.5" thickBot="1" x14ac:dyDescent="0.25">
      <c r="A30" s="66"/>
      <c r="B30" s="32"/>
      <c r="C30" s="79" t="s">
        <v>56</v>
      </c>
      <c r="D30" s="171">
        <f>'[1]Raw data'!AI37</f>
        <v>3.6999999999999998E-2</v>
      </c>
      <c r="E30" s="106">
        <f>'[1]Raw data'!AJ37</f>
        <v>5.6000000000000001E-2</v>
      </c>
      <c r="F30" s="107">
        <f>'[1]Raw data'!AK37</f>
        <v>5.6000000000000001E-2</v>
      </c>
      <c r="G30" s="107">
        <f>'[1]Raw data'!AL37</f>
        <v>5.5E-2</v>
      </c>
      <c r="H30" s="107">
        <f>'[1]Raw data'!AM37</f>
        <v>5.1999999999999998E-2</v>
      </c>
      <c r="I30" s="107">
        <f>'[1]Raw data'!AN37</f>
        <v>5.1999999999999998E-2</v>
      </c>
      <c r="J30" s="108">
        <f>'[1]Raw data'!AO37</f>
        <v>5.1999999999999998E-2</v>
      </c>
      <c r="K30" s="107">
        <f>'[1]Raw data'!AP37</f>
        <v>0.05</v>
      </c>
      <c r="L30" s="107">
        <f>'[1]Raw data'!AQ37</f>
        <v>4.8000000000000001E-2</v>
      </c>
      <c r="M30" s="107">
        <f>'[1]Raw data'!AR37</f>
        <v>4.5999999999999999E-2</v>
      </c>
      <c r="N30" s="109">
        <f>'[1]Raw data'!AS37</f>
        <v>4.3999999999999997E-2</v>
      </c>
      <c r="O30" s="169">
        <f>'[1]Raw data'!AT37</f>
        <v>3.7999999999999999E-2</v>
      </c>
      <c r="P30" s="34"/>
      <c r="R30" s="32"/>
      <c r="S30" s="80" t="s">
        <v>56</v>
      </c>
      <c r="T30" s="83"/>
      <c r="U30" s="95">
        <f t="shared" si="17"/>
        <v>1.8500000000000003E-2</v>
      </c>
      <c r="V30" s="95">
        <f t="shared" si="17"/>
        <v>1.8500000000000003E-2</v>
      </c>
      <c r="W30" s="95">
        <f t="shared" si="17"/>
        <v>1.7500000000000002E-2</v>
      </c>
      <c r="X30" s="95">
        <f t="shared" si="17"/>
        <v>1.3999999999999999E-2</v>
      </c>
      <c r="Y30" s="95">
        <f t="shared" si="17"/>
        <v>1.4499999999999999E-2</v>
      </c>
      <c r="Z30" s="94">
        <f t="shared" si="17"/>
        <v>1.4499999999999999E-2</v>
      </c>
      <c r="AA30" s="95">
        <f t="shared" si="17"/>
        <v>1.3500000000000005E-2</v>
      </c>
      <c r="AB30" s="95">
        <f t="shared" si="17"/>
        <v>1.0000000000000002E-2</v>
      </c>
      <c r="AC30" s="95">
        <f t="shared" si="17"/>
        <v>8.0000000000000002E-3</v>
      </c>
      <c r="AD30" s="95">
        <f t="shared" si="17"/>
        <v>6.9999999999999993E-3</v>
      </c>
      <c r="AE30" s="83"/>
      <c r="AF30" s="84"/>
      <c r="AG30" s="85"/>
      <c r="AH30" s="61" t="s">
        <v>41</v>
      </c>
      <c r="AI30" s="110">
        <f t="shared" ref="AI30:AR30" si="20">STDEV(AI23:AI25,AI27:AI28)</f>
        <v>0.11418589524248539</v>
      </c>
      <c r="AJ30" s="110">
        <f t="shared" si="20"/>
        <v>9.6398999650414388E-2</v>
      </c>
      <c r="AK30" s="110">
        <f t="shared" si="20"/>
        <v>4.585959518181372E-2</v>
      </c>
      <c r="AL30" s="110">
        <f t="shared" si="20"/>
        <v>0.17000325140874364</v>
      </c>
      <c r="AM30" s="110">
        <f t="shared" si="20"/>
        <v>0.31172893402519469</v>
      </c>
      <c r="AN30" s="110">
        <f t="shared" si="20"/>
        <v>0.10679924062593692</v>
      </c>
      <c r="AO30" s="110">
        <f t="shared" si="20"/>
        <v>7.16172499696036E-2</v>
      </c>
      <c r="AP30" s="110">
        <f t="shared" si="20"/>
        <v>0.12865533398204021</v>
      </c>
      <c r="AQ30" s="110">
        <f t="shared" si="20"/>
        <v>7.6602420790663747E-2</v>
      </c>
      <c r="AR30" s="110">
        <f t="shared" si="20"/>
        <v>0.15950988410358685</v>
      </c>
      <c r="AS30" s="125"/>
      <c r="AT30" s="30"/>
      <c r="AU30" s="61" t="s">
        <v>41</v>
      </c>
      <c r="AV30" s="35">
        <f t="shared" ref="AV30:BE30" si="21">STDEV(AV23:AV25,AV27:AV28)</f>
        <v>9.5710567835125122</v>
      </c>
      <c r="AW30" s="35">
        <f t="shared" si="21"/>
        <v>8.080159966943361</v>
      </c>
      <c r="AX30" s="35">
        <f t="shared" si="21"/>
        <v>3.8439492778152182</v>
      </c>
      <c r="AY30" s="35">
        <f t="shared" si="21"/>
        <v>14.24966515487313</v>
      </c>
      <c r="AZ30" s="35">
        <f t="shared" si="21"/>
        <v>26.129105720833884</v>
      </c>
      <c r="BA30" s="35">
        <f t="shared" si="21"/>
        <v>8.9519077141371248</v>
      </c>
      <c r="BB30" s="35">
        <f t="shared" si="21"/>
        <v>6.0029547842354596</v>
      </c>
      <c r="BC30" s="35">
        <f t="shared" si="21"/>
        <v>10.783884510682682</v>
      </c>
      <c r="BD30" s="35">
        <f t="shared" si="21"/>
        <v>6.420811586098333</v>
      </c>
      <c r="BE30" s="35">
        <f t="shared" si="21"/>
        <v>13.370111562771127</v>
      </c>
      <c r="BF30" s="34"/>
      <c r="BL30" s="50"/>
      <c r="BM30" s="35"/>
      <c r="BN30" s="50"/>
      <c r="BO30" s="35"/>
    </row>
    <row r="31" spans="1:69" x14ac:dyDescent="0.2">
      <c r="A31" s="66"/>
      <c r="B31" s="32"/>
      <c r="C31" s="79" t="s">
        <v>57</v>
      </c>
      <c r="D31" s="111">
        <f>'[1]Raw data'!AI38</f>
        <v>3.7999999999999999E-2</v>
      </c>
      <c r="E31" s="165">
        <f>'[1]Raw data'!AJ38</f>
        <v>3.6999999999999998E-2</v>
      </c>
      <c r="F31" s="165">
        <f>'[1]Raw data'!AK38</f>
        <v>3.7999999999999999E-2</v>
      </c>
      <c r="G31" s="165">
        <f>'[1]Raw data'!AL38</f>
        <v>3.7999999999999999E-2</v>
      </c>
      <c r="H31" s="165">
        <f>'[1]Raw data'!AM38</f>
        <v>3.7999999999999999E-2</v>
      </c>
      <c r="I31" s="165">
        <f>'[1]Raw data'!AN38</f>
        <v>3.6999999999999998E-2</v>
      </c>
      <c r="J31" s="194">
        <f>'[1]Raw data'!AO38</f>
        <v>3.7999999999999999E-2</v>
      </c>
      <c r="K31" s="165">
        <f>'[1]Raw data'!AP38</f>
        <v>3.5999999999999997E-2</v>
      </c>
      <c r="L31" s="165">
        <f>'[1]Raw data'!AQ38</f>
        <v>3.7999999999999999E-2</v>
      </c>
      <c r="M31" s="165">
        <f>'[1]Raw data'!AR38</f>
        <v>3.6999999999999998E-2</v>
      </c>
      <c r="N31" s="165">
        <f>'[1]Raw data'!AS38</f>
        <v>3.6999999999999998E-2</v>
      </c>
      <c r="O31" s="169">
        <f>'[1]Raw data'!AT38</f>
        <v>3.5999999999999997E-2</v>
      </c>
      <c r="P31" s="34"/>
      <c r="R31" s="32"/>
      <c r="S31" s="80" t="s">
        <v>57</v>
      </c>
      <c r="T31" s="83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83"/>
      <c r="AF31" s="84"/>
      <c r="AG31" s="85"/>
      <c r="AH31" s="86" t="s">
        <v>58</v>
      </c>
      <c r="AI31" s="73">
        <f t="shared" ref="AI31:AR31" si="22">AI30/AI29*100</f>
        <v>9.2941540958029023</v>
      </c>
      <c r="AJ31" s="73">
        <f t="shared" si="22"/>
        <v>8.3290428622735604</v>
      </c>
      <c r="AK31" s="73">
        <f t="shared" si="22"/>
        <v>4.1115291837587895</v>
      </c>
      <c r="AL31" s="73">
        <f t="shared" si="22"/>
        <v>14.928770324222999</v>
      </c>
      <c r="AM31" s="73">
        <f t="shared" si="22"/>
        <v>32.922275742511374</v>
      </c>
      <c r="AN31" s="73">
        <f t="shared" si="22"/>
        <v>8.8991521229748738</v>
      </c>
      <c r="AO31" s="73">
        <f t="shared" si="22"/>
        <v>8.1942370717462349</v>
      </c>
      <c r="AP31" s="73">
        <f t="shared" si="22"/>
        <v>28.382615634648328</v>
      </c>
      <c r="AQ31" s="73">
        <f t="shared" si="22"/>
        <v>23.613532535997905</v>
      </c>
      <c r="AR31" s="73">
        <f t="shared" si="22"/>
        <v>70.740586345615952</v>
      </c>
      <c r="AS31" s="126"/>
      <c r="AT31" s="50"/>
      <c r="AU31" s="32"/>
      <c r="BF31" s="34"/>
      <c r="BL31" s="50"/>
      <c r="BM31" s="35"/>
      <c r="BN31" s="50"/>
      <c r="BO31" s="35"/>
      <c r="BP31" s="35"/>
      <c r="BQ31" s="35"/>
    </row>
    <row r="32" spans="1:69" x14ac:dyDescent="0.2">
      <c r="A32" s="66"/>
      <c r="B32" s="32"/>
      <c r="C32" s="113" t="s">
        <v>40</v>
      </c>
      <c r="D32" s="114">
        <f>AVERAGE(D24:D31)</f>
        <v>3.8124999999999999E-2</v>
      </c>
      <c r="E32" s="114">
        <f>AVERAGE(E24,E31)</f>
        <v>3.7499999999999999E-2</v>
      </c>
      <c r="F32" s="114">
        <f t="shared" ref="E32:N32" si="23">AVERAGE(F24,F31)</f>
        <v>3.7499999999999999E-2</v>
      </c>
      <c r="G32" s="114">
        <f t="shared" si="23"/>
        <v>3.7499999999999999E-2</v>
      </c>
      <c r="H32" s="114">
        <f t="shared" si="23"/>
        <v>3.7999999999999999E-2</v>
      </c>
      <c r="I32" s="114">
        <f t="shared" si="23"/>
        <v>3.7499999999999999E-2</v>
      </c>
      <c r="J32" s="167">
        <f t="shared" si="23"/>
        <v>3.7499999999999999E-2</v>
      </c>
      <c r="K32" s="114">
        <f t="shared" si="23"/>
        <v>3.6499999999999998E-2</v>
      </c>
      <c r="L32" s="114">
        <f t="shared" si="23"/>
        <v>3.7999999999999999E-2</v>
      </c>
      <c r="M32" s="114">
        <f t="shared" si="23"/>
        <v>3.7999999999999999E-2</v>
      </c>
      <c r="N32" s="114">
        <f t="shared" si="23"/>
        <v>3.6999999999999998E-2</v>
      </c>
      <c r="O32" s="115">
        <f>AVERAGE(D24:D31,J24,J31,O24:O31)</f>
        <v>3.8388888888888889E-2</v>
      </c>
      <c r="P32" s="34"/>
      <c r="R32" s="32" t="s">
        <v>32</v>
      </c>
      <c r="S32" s="117">
        <f>AVERAGE(U28:AD28,Z25:Z27,Z29:Z30)</f>
        <v>1.5774074074074072E-2</v>
      </c>
      <c r="T32" s="55" t="s">
        <v>40</v>
      </c>
      <c r="U32" s="118">
        <f t="shared" ref="U32:AD32" si="24">AVERAGE(U25:U27,U29:U30)</f>
        <v>1.8700000000000001E-2</v>
      </c>
      <c r="V32" s="118">
        <f t="shared" si="24"/>
        <v>1.8100000000000002E-2</v>
      </c>
      <c r="W32" s="118">
        <f t="shared" si="24"/>
        <v>1.77E-2</v>
      </c>
      <c r="X32" s="118">
        <f t="shared" si="24"/>
        <v>1.6400000000000001E-2</v>
      </c>
      <c r="Y32" s="118">
        <f t="shared" si="24"/>
        <v>1.5900000000000001E-2</v>
      </c>
      <c r="Z32" s="118">
        <f t="shared" si="24"/>
        <v>1.77E-2</v>
      </c>
      <c r="AA32" s="118">
        <f t="shared" si="24"/>
        <v>1.4100000000000001E-2</v>
      </c>
      <c r="AB32" s="118">
        <f t="shared" si="24"/>
        <v>1.0000000000000002E-2</v>
      </c>
      <c r="AC32" s="118">
        <f t="shared" si="24"/>
        <v>7.3999999999999995E-3</v>
      </c>
      <c r="AD32" s="118">
        <f t="shared" si="24"/>
        <v>7.6E-3</v>
      </c>
      <c r="AE32" s="105"/>
      <c r="AF32" s="34"/>
      <c r="AH32" s="32"/>
      <c r="AJ32" s="73"/>
      <c r="AL32" s="1" t="s">
        <v>31</v>
      </c>
      <c r="AM32" s="39">
        <f>AVERAGE(AI36:AR36,AN33:AN35,AN37:AN38)</f>
        <v>1.0781337091219123</v>
      </c>
      <c r="AN32" s="74">
        <f>STDEV(AI36:AR36,AN33:AN35,AN37:AN38)</f>
        <v>0.14059707722684597</v>
      </c>
      <c r="AO32" s="73">
        <f>AN32/AM32*100</f>
        <v>13.040782978704513</v>
      </c>
      <c r="AS32" s="34"/>
      <c r="AT32" s="40"/>
      <c r="AU32" s="32"/>
      <c r="BF32" s="34"/>
    </row>
    <row r="33" spans="1:59" x14ac:dyDescent="0.2">
      <c r="A33" s="66"/>
      <c r="B33" s="32"/>
      <c r="P33" s="34"/>
      <c r="R33" s="32"/>
      <c r="S33" s="119">
        <f>STDEV(U28:AD28,Z25:Z30)</f>
        <v>2.1386122957283158E-3</v>
      </c>
      <c r="T33" s="55" t="s">
        <v>41</v>
      </c>
      <c r="U33" s="120">
        <f t="shared" ref="U33:AD33" si="25">STDEV(U25:U27,U29:U30)</f>
        <v>1.3038404810405309E-3</v>
      </c>
      <c r="V33" s="120">
        <f t="shared" si="25"/>
        <v>5.4772255750516654E-4</v>
      </c>
      <c r="W33" s="120">
        <f t="shared" si="25"/>
        <v>1.4832396974191341E-3</v>
      </c>
      <c r="X33" s="120">
        <f t="shared" si="25"/>
        <v>2.8809720581775894E-3</v>
      </c>
      <c r="Y33" s="120">
        <f t="shared" si="25"/>
        <v>1.8165902124584966E-3</v>
      </c>
      <c r="Z33" s="120">
        <f t="shared" si="25"/>
        <v>2.5884358211089591E-3</v>
      </c>
      <c r="AA33" s="120">
        <f t="shared" si="25"/>
        <v>5.4772255750516286E-4</v>
      </c>
      <c r="AB33" s="120">
        <f t="shared" si="25"/>
        <v>0</v>
      </c>
      <c r="AC33" s="120">
        <f t="shared" si="25"/>
        <v>1.6733200530681528E-3</v>
      </c>
      <c r="AD33" s="120">
        <f t="shared" si="25"/>
        <v>1.3416407864998751E-3</v>
      </c>
      <c r="AF33" s="34"/>
      <c r="AG33" s="75"/>
      <c r="AH33" s="81" t="s">
        <v>62</v>
      </c>
      <c r="AI33" s="42">
        <f t="shared" ref="AI33:AR38" si="26">(LN(U37)-LN(U13))/2</f>
        <v>1.1028676335020642</v>
      </c>
      <c r="AJ33" s="42">
        <f t="shared" si="26"/>
        <v>1.3834453505625721</v>
      </c>
      <c r="AK33" s="42">
        <f t="shared" si="26"/>
        <v>1.0749111692208178</v>
      </c>
      <c r="AL33" s="42">
        <f t="shared" si="26"/>
        <v>1.1943813946175492</v>
      </c>
      <c r="AM33" s="42">
        <f t="shared" si="26"/>
        <v>1.0397207708399183</v>
      </c>
      <c r="AN33" s="41">
        <f t="shared" si="26"/>
        <v>1.1374667808317682</v>
      </c>
      <c r="AO33" s="42">
        <f t="shared" si="26"/>
        <v>0.86955786787131673</v>
      </c>
      <c r="AP33" s="42">
        <f t="shared" si="26"/>
        <v>0.72345949146816291</v>
      </c>
      <c r="AQ33" s="42">
        <f t="shared" si="26"/>
        <v>0.3465735902799727</v>
      </c>
      <c r="AR33" s="42">
        <f t="shared" si="26"/>
        <v>0.11157177565710485</v>
      </c>
      <c r="AS33" s="123"/>
      <c r="AT33" s="35"/>
      <c r="AU33" s="81" t="s">
        <v>63</v>
      </c>
      <c r="AV33" s="42">
        <f t="shared" ref="AV33:BE38" si="27">($AM$32-AI33)/$AM$32*100</f>
        <v>-2.2941425697835252</v>
      </c>
      <c r="AW33" s="42">
        <f t="shared" si="27"/>
        <v>-28.318532187377887</v>
      </c>
      <c r="AX33" s="42">
        <f t="shared" si="27"/>
        <v>0.29889983717503454</v>
      </c>
      <c r="AY33" s="42">
        <f t="shared" si="27"/>
        <v>-10.782306917229684</v>
      </c>
      <c r="AZ33" s="42">
        <f t="shared" si="27"/>
        <v>3.5629104216841032</v>
      </c>
      <c r="BA33" s="41">
        <f t="shared" si="27"/>
        <v>-5.5033129200811119</v>
      </c>
      <c r="BB33" s="42">
        <f t="shared" si="27"/>
        <v>19.346008707998799</v>
      </c>
      <c r="BC33" s="42">
        <f t="shared" si="27"/>
        <v>32.897052995645076</v>
      </c>
      <c r="BD33" s="42">
        <f t="shared" si="27"/>
        <v>67.854303473894703</v>
      </c>
      <c r="BE33" s="42">
        <f t="shared" si="27"/>
        <v>89.651397158523622</v>
      </c>
      <c r="BF33" s="34"/>
    </row>
    <row r="34" spans="1:59" x14ac:dyDescent="0.2">
      <c r="A34" s="66"/>
      <c r="B34" s="32"/>
      <c r="P34" s="34"/>
      <c r="R34" s="32"/>
      <c r="S34" s="121">
        <f>S33/S32*100</f>
        <v>13.557767547467606</v>
      </c>
      <c r="T34" s="122" t="s">
        <v>58</v>
      </c>
      <c r="U34" s="74">
        <f t="shared" ref="U34:AD34" si="28">U33/U32*100</f>
        <v>6.9724089895215542</v>
      </c>
      <c r="V34" s="74">
        <f t="shared" si="28"/>
        <v>3.0260914779290964</v>
      </c>
      <c r="W34" s="74">
        <f t="shared" si="28"/>
        <v>8.3798852961533008</v>
      </c>
      <c r="X34" s="74">
        <f t="shared" si="28"/>
        <v>17.566902793765788</v>
      </c>
      <c r="Y34" s="74">
        <f t="shared" si="28"/>
        <v>11.425095675839602</v>
      </c>
      <c r="Z34" s="74">
        <f t="shared" si="28"/>
        <v>14.623931192705983</v>
      </c>
      <c r="AA34" s="74">
        <f t="shared" si="28"/>
        <v>3.8845571454266863</v>
      </c>
      <c r="AB34" s="74">
        <f t="shared" si="28"/>
        <v>0</v>
      </c>
      <c r="AC34" s="74">
        <f t="shared" si="28"/>
        <v>22.612433149569632</v>
      </c>
      <c r="AD34" s="74">
        <f t="shared" si="28"/>
        <v>17.653168243419408</v>
      </c>
      <c r="AF34" s="34"/>
      <c r="AG34" s="85"/>
      <c r="AH34" s="32" t="s">
        <v>64</v>
      </c>
      <c r="AI34" s="42">
        <f t="shared" si="26"/>
        <v>1.194798234991838</v>
      </c>
      <c r="AJ34" s="42">
        <f t="shared" si="26"/>
        <v>1.3660017210623516</v>
      </c>
      <c r="AK34" s="42">
        <f t="shared" si="26"/>
        <v>0.97887230335115816</v>
      </c>
      <c r="AL34" s="42">
        <f t="shared" si="26"/>
        <v>1.0581277574012764</v>
      </c>
      <c r="AM34" s="42">
        <f t="shared" si="26"/>
        <v>0.83127386887402488</v>
      </c>
      <c r="AN34" s="41">
        <f t="shared" si="26"/>
        <v>1.0564821168592402</v>
      </c>
      <c r="AO34" s="42">
        <f t="shared" si="26"/>
        <v>0.74774682654244162</v>
      </c>
      <c r="AP34" s="42">
        <f t="shared" si="26"/>
        <v>0.68262047596102926</v>
      </c>
      <c r="AQ34" s="42">
        <f t="shared" si="26"/>
        <v>0.39007927877478776</v>
      </c>
      <c r="AR34" s="42">
        <f t="shared" si="26"/>
        <v>0.11157177565710485</v>
      </c>
      <c r="AS34" s="123"/>
      <c r="AU34" s="32" t="s">
        <v>61</v>
      </c>
      <c r="AV34" s="42">
        <f t="shared" si="27"/>
        <v>-10.820970059914305</v>
      </c>
      <c r="AW34" s="42">
        <f t="shared" si="27"/>
        <v>-26.70058541949253</v>
      </c>
      <c r="AX34" s="42">
        <f t="shared" si="27"/>
        <v>9.206780655397349</v>
      </c>
      <c r="AY34" s="42">
        <f t="shared" si="27"/>
        <v>1.8556095177591456</v>
      </c>
      <c r="AZ34" s="42">
        <f t="shared" si="27"/>
        <v>22.896959640464523</v>
      </c>
      <c r="BA34" s="41">
        <f t="shared" si="27"/>
        <v>2.0082474074858743</v>
      </c>
      <c r="BB34" s="42">
        <f t="shared" si="27"/>
        <v>30.644332867446916</v>
      </c>
      <c r="BC34" s="42">
        <f t="shared" si="27"/>
        <v>36.684989052332796</v>
      </c>
      <c r="BD34" s="42">
        <f t="shared" si="27"/>
        <v>63.819025833772656</v>
      </c>
      <c r="BE34" s="42">
        <f t="shared" si="27"/>
        <v>89.651397158523622</v>
      </c>
      <c r="BF34" s="34"/>
    </row>
    <row r="35" spans="1:59" x14ac:dyDescent="0.2">
      <c r="A35" s="66"/>
      <c r="B35" s="32" t="s">
        <v>42</v>
      </c>
      <c r="C35" s="79"/>
      <c r="D35" s="79">
        <v>1</v>
      </c>
      <c r="E35" s="79">
        <v>2</v>
      </c>
      <c r="F35" s="79">
        <v>3</v>
      </c>
      <c r="G35" s="79">
        <v>4</v>
      </c>
      <c r="H35" s="79">
        <v>5</v>
      </c>
      <c r="I35" s="79">
        <v>6</v>
      </c>
      <c r="J35" s="79">
        <v>7</v>
      </c>
      <c r="K35" s="79">
        <v>8</v>
      </c>
      <c r="L35" s="79">
        <v>9</v>
      </c>
      <c r="M35" s="79">
        <v>10</v>
      </c>
      <c r="N35" s="79">
        <v>11</v>
      </c>
      <c r="O35" s="79">
        <v>12</v>
      </c>
      <c r="P35" s="34"/>
      <c r="R35" s="32" t="s">
        <v>42</v>
      </c>
      <c r="S35" s="80"/>
      <c r="T35" s="33" t="str">
        <f>T23</f>
        <v>atrazine [ug/L]</v>
      </c>
      <c r="U35" s="174">
        <f>$D$5</f>
        <v>3.90625</v>
      </c>
      <c r="V35" s="174">
        <f>$E$5</f>
        <v>7.8125</v>
      </c>
      <c r="W35" s="174">
        <f>$F$5</f>
        <v>15.625</v>
      </c>
      <c r="X35" s="36">
        <f>$G$5</f>
        <v>31.25</v>
      </c>
      <c r="Y35" s="36">
        <f>$H$5</f>
        <v>62.5</v>
      </c>
      <c r="Z35" s="172">
        <v>0</v>
      </c>
      <c r="AA35" s="36">
        <f>$I$5</f>
        <v>125</v>
      </c>
      <c r="AB35" s="36">
        <f>$J$5</f>
        <v>250</v>
      </c>
      <c r="AC35" s="36">
        <f>$K$5</f>
        <v>500</v>
      </c>
      <c r="AD35" s="36">
        <f>$L$5</f>
        <v>1000</v>
      </c>
      <c r="AE35" s="33"/>
      <c r="AF35" s="71"/>
      <c r="AG35" s="85"/>
      <c r="AH35" s="32"/>
      <c r="AI35" s="42">
        <f t="shared" si="26"/>
        <v>0.95308491020289998</v>
      </c>
      <c r="AJ35" s="42">
        <f t="shared" si="26"/>
        <v>0.93239230212147262</v>
      </c>
      <c r="AK35" s="42">
        <f t="shared" si="26"/>
        <v>0.95477125244221939</v>
      </c>
      <c r="AL35" s="42">
        <f t="shared" si="26"/>
        <v>0.88888661362665755</v>
      </c>
      <c r="AM35" s="42">
        <f t="shared" si="26"/>
        <v>0.84822464471186532</v>
      </c>
      <c r="AN35" s="41">
        <f t="shared" si="26"/>
        <v>0.93239230212147262</v>
      </c>
      <c r="AO35" s="42">
        <f t="shared" si="26"/>
        <v>0.79554438688295148</v>
      </c>
      <c r="AP35" s="42">
        <f t="shared" si="26"/>
        <v>0.4704916722322634</v>
      </c>
      <c r="AQ35" s="42">
        <f t="shared" si="26"/>
        <v>0.39925384810888565</v>
      </c>
      <c r="AR35" s="42">
        <f t="shared" si="26"/>
        <v>0.11157177565710485</v>
      </c>
      <c r="AS35" s="123"/>
      <c r="AT35" s="30"/>
      <c r="AU35" s="32"/>
      <c r="AV35" s="42">
        <f t="shared" si="27"/>
        <v>11.598635481016405</v>
      </c>
      <c r="AW35" s="42">
        <f t="shared" si="27"/>
        <v>13.517934349640084</v>
      </c>
      <c r="AX35" s="42">
        <f t="shared" si="27"/>
        <v>11.442222391892901</v>
      </c>
      <c r="AY35" s="42">
        <f t="shared" si="27"/>
        <v>17.553211989762136</v>
      </c>
      <c r="AZ35" s="42">
        <f t="shared" si="27"/>
        <v>21.324726466190988</v>
      </c>
      <c r="BA35" s="41">
        <f t="shared" si="27"/>
        <v>13.517934349640084</v>
      </c>
      <c r="BB35" s="42">
        <f t="shared" si="27"/>
        <v>26.210971779104852</v>
      </c>
      <c r="BC35" s="42">
        <f t="shared" si="27"/>
        <v>56.360545241141189</v>
      </c>
      <c r="BD35" s="42">
        <f t="shared" si="27"/>
        <v>62.968058160980924</v>
      </c>
      <c r="BE35" s="42">
        <f t="shared" si="27"/>
        <v>89.651397158523622</v>
      </c>
      <c r="BF35" s="34"/>
      <c r="BG35" s="30"/>
    </row>
    <row r="36" spans="1:59" ht="13.5" thickBot="1" x14ac:dyDescent="0.25">
      <c r="A36" s="66"/>
      <c r="B36" s="32"/>
      <c r="C36" s="79" t="s">
        <v>50</v>
      </c>
      <c r="D36" s="82">
        <f>'[1]Raw data'!AI49</f>
        <v>3.9E-2</v>
      </c>
      <c r="E36" s="164">
        <f>'[1]Raw data'!AJ49</f>
        <v>3.9E-2</v>
      </c>
      <c r="F36" s="164">
        <f>'[1]Raw data'!AK49</f>
        <v>3.9E-2</v>
      </c>
      <c r="G36" s="164">
        <f>'[1]Raw data'!AL49</f>
        <v>3.9E-2</v>
      </c>
      <c r="H36" s="164">
        <f>'[1]Raw data'!AM49</f>
        <v>0.04</v>
      </c>
      <c r="I36" s="164">
        <f>'[1]Raw data'!AN49</f>
        <v>4.3999999999999997E-2</v>
      </c>
      <c r="J36" s="166">
        <f>'[1]Raw data'!AO49</f>
        <v>3.9E-2</v>
      </c>
      <c r="K36" s="164">
        <f>'[1]Raw data'!AP49</f>
        <v>3.9E-2</v>
      </c>
      <c r="L36" s="164">
        <f>'[1]Raw data'!AQ49</f>
        <v>3.9E-2</v>
      </c>
      <c r="M36" s="164">
        <f>'[1]Raw data'!AR49</f>
        <v>0.04</v>
      </c>
      <c r="N36" s="164">
        <f>'[1]Raw data'!AS49</f>
        <v>4.1000000000000002E-2</v>
      </c>
      <c r="O36" s="168">
        <f>'[1]Raw data'!AT49</f>
        <v>0.04</v>
      </c>
      <c r="P36" s="34"/>
      <c r="R36" s="32"/>
      <c r="S36" s="80" t="s">
        <v>50</v>
      </c>
      <c r="T36" s="83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83"/>
      <c r="AF36" s="84"/>
      <c r="AG36" s="85"/>
      <c r="AH36" s="32"/>
      <c r="AI36" s="41">
        <f t="shared" si="26"/>
        <v>1.3031672868121953</v>
      </c>
      <c r="AJ36" s="41">
        <f t="shared" si="26"/>
        <v>1.3491323253397467</v>
      </c>
      <c r="AK36" s="41">
        <f t="shared" si="26"/>
        <v>1.163810585577685</v>
      </c>
      <c r="AL36" s="41">
        <f t="shared" si="26"/>
        <v>0.99876220960597539</v>
      </c>
      <c r="AM36" s="41">
        <f t="shared" si="26"/>
        <v>0.89212031840701456</v>
      </c>
      <c r="AN36" s="41">
        <f t="shared" si="26"/>
        <v>0.89212031840701456</v>
      </c>
      <c r="AO36" s="41">
        <f t="shared" si="26"/>
        <v>1.0835198004989106</v>
      </c>
      <c r="AP36" s="41">
        <f t="shared" si="26"/>
        <v>1.0687887841337524</v>
      </c>
      <c r="AQ36" s="41">
        <f t="shared" si="26"/>
        <v>0.92020063822520082</v>
      </c>
      <c r="AR36" s="41">
        <f t="shared" si="26"/>
        <v>1.1512925464970225</v>
      </c>
      <c r="AS36" s="123"/>
      <c r="AT36" s="30"/>
      <c r="AU36" s="32"/>
      <c r="AV36" s="41">
        <f t="shared" si="27"/>
        <v>-20.872511061133775</v>
      </c>
      <c r="AW36" s="41">
        <f t="shared" si="27"/>
        <v>-25.135900484787705</v>
      </c>
      <c r="AX36" s="41">
        <f t="shared" si="27"/>
        <v>-7.9467765204700243</v>
      </c>
      <c r="AY36" s="41">
        <f t="shared" si="27"/>
        <v>7.3619346880992298</v>
      </c>
      <c r="AZ36" s="41">
        <f t="shared" si="27"/>
        <v>17.253276577948448</v>
      </c>
      <c r="BA36" s="41">
        <f t="shared" si="27"/>
        <v>17.253276577948448</v>
      </c>
      <c r="BB36" s="41">
        <f t="shared" si="27"/>
        <v>-0.49957545445685153</v>
      </c>
      <c r="BC36" s="41">
        <f t="shared" si="27"/>
        <v>0.86676864929590725</v>
      </c>
      <c r="BD36" s="41">
        <f t="shared" si="27"/>
        <v>14.64874621398679</v>
      </c>
      <c r="BE36" s="41">
        <f t="shared" si="27"/>
        <v>-6.7856924197922091</v>
      </c>
      <c r="BF36" s="34"/>
      <c r="BG36" s="30"/>
    </row>
    <row r="37" spans="1:59" x14ac:dyDescent="0.2">
      <c r="A37" s="66"/>
      <c r="B37" s="32"/>
      <c r="C37" s="79" t="s">
        <v>51</v>
      </c>
      <c r="D37" s="170">
        <f>'[1]Raw data'!AI50</f>
        <v>0.04</v>
      </c>
      <c r="E37" s="90">
        <f>'[1]Raw data'!AJ50</f>
        <v>9.7000000000000003E-2</v>
      </c>
      <c r="F37" s="91">
        <f>'[1]Raw data'!AK50</f>
        <v>0.126</v>
      </c>
      <c r="G37" s="91">
        <f>'[1]Raw data'!AL50</f>
        <v>0.09</v>
      </c>
      <c r="H37" s="91">
        <f>'[1]Raw data'!AM50</f>
        <v>9.4E-2</v>
      </c>
      <c r="I37" s="91">
        <f>'[1]Raw data'!AN50</f>
        <v>8.5000000000000006E-2</v>
      </c>
      <c r="J37" s="92">
        <f>'[1]Raw data'!AO50</f>
        <v>9.1999999999999998E-2</v>
      </c>
      <c r="K37" s="91">
        <f>'[1]Raw data'!AP50</f>
        <v>7.4999999999999997E-2</v>
      </c>
      <c r="L37" s="91">
        <f>'[1]Raw data'!AQ50</f>
        <v>6.4000000000000001E-2</v>
      </c>
      <c r="M37" s="91">
        <f>'[1]Raw data'!AR50</f>
        <v>5.1999999999999998E-2</v>
      </c>
      <c r="N37" s="93">
        <f>'[1]Raw data'!AS50</f>
        <v>4.7E-2</v>
      </c>
      <c r="O37" s="169">
        <f>'[1]Raw data'!AT50</f>
        <v>4.2999999999999997E-2</v>
      </c>
      <c r="P37" s="34"/>
      <c r="R37" s="32"/>
      <c r="S37" s="80" t="s">
        <v>51</v>
      </c>
      <c r="T37" s="83"/>
      <c r="U37" s="95">
        <f t="shared" ref="U37:AD39" si="29">E37-E$44</f>
        <v>5.9000000000000004E-2</v>
      </c>
      <c r="V37" s="95">
        <f t="shared" si="29"/>
        <v>8.7499999999999994E-2</v>
      </c>
      <c r="W37" s="95">
        <f t="shared" si="29"/>
        <v>5.1499999999999997E-2</v>
      </c>
      <c r="X37" s="95">
        <f t="shared" si="29"/>
        <v>5.45E-2</v>
      </c>
      <c r="Y37" s="95">
        <f t="shared" si="29"/>
        <v>4.4000000000000011E-2</v>
      </c>
      <c r="Z37" s="94">
        <f t="shared" si="29"/>
        <v>5.3499999999999999E-2</v>
      </c>
      <c r="AA37" s="95">
        <f t="shared" si="29"/>
        <v>3.6999999999999998E-2</v>
      </c>
      <c r="AB37" s="95">
        <f t="shared" si="29"/>
        <v>2.5500000000000002E-2</v>
      </c>
      <c r="AC37" s="95">
        <f t="shared" si="29"/>
        <v>1.2999999999999998E-2</v>
      </c>
      <c r="AD37" s="95">
        <f t="shared" si="29"/>
        <v>7.4999999999999997E-3</v>
      </c>
      <c r="AE37" s="83"/>
      <c r="AF37" s="84"/>
      <c r="AG37" s="85"/>
      <c r="AH37" s="32"/>
      <c r="AI37" s="42">
        <f t="shared" si="26"/>
        <v>1.0832264593347332</v>
      </c>
      <c r="AJ37" s="42">
        <f t="shared" si="26"/>
        <v>1.2392378797288552</v>
      </c>
      <c r="AK37" s="42">
        <f t="shared" si="26"/>
        <v>1.1360629427546678</v>
      </c>
      <c r="AL37" s="42">
        <f t="shared" si="26"/>
        <v>1.0816615128302693</v>
      </c>
      <c r="AM37" s="42">
        <f t="shared" si="26"/>
        <v>0.93938542310884277</v>
      </c>
      <c r="AN37" s="41">
        <f t="shared" si="26"/>
        <v>1.034006422928107</v>
      </c>
      <c r="AO37" s="42">
        <f t="shared" si="26"/>
        <v>0.79554438688295148</v>
      </c>
      <c r="AP37" s="42">
        <f t="shared" si="26"/>
        <v>0.6143327084581538</v>
      </c>
      <c r="AQ37" s="42">
        <f t="shared" si="26"/>
        <v>0.44690893801104803</v>
      </c>
      <c r="AR37" s="42">
        <f t="shared" si="26"/>
        <v>0.11157177565710485</v>
      </c>
      <c r="AS37" s="123"/>
      <c r="AT37" s="30"/>
      <c r="AU37" s="32"/>
      <c r="AV37" s="42">
        <f t="shared" si="27"/>
        <v>-0.47236721843792912</v>
      </c>
      <c r="AW37" s="42">
        <f t="shared" si="27"/>
        <v>-14.942874825623853</v>
      </c>
      <c r="AX37" s="42">
        <f t="shared" si="27"/>
        <v>-5.3731029039001141</v>
      </c>
      <c r="AY37" s="42">
        <f t="shared" si="27"/>
        <v>-0.32721393260491421</v>
      </c>
      <c r="AZ37" s="42">
        <f t="shared" si="27"/>
        <v>12.86930228033342</v>
      </c>
      <c r="BA37" s="41">
        <f t="shared" si="27"/>
        <v>4.0929326131305999</v>
      </c>
      <c r="BB37" s="42">
        <f t="shared" si="27"/>
        <v>26.210971779104852</v>
      </c>
      <c r="BC37" s="42">
        <f t="shared" si="27"/>
        <v>43.018875742369836</v>
      </c>
      <c r="BD37" s="42">
        <f t="shared" si="27"/>
        <v>58.547911615245404</v>
      </c>
      <c r="BE37" s="42">
        <f t="shared" si="27"/>
        <v>89.651397158523622</v>
      </c>
      <c r="BF37" s="34"/>
      <c r="BG37" s="30"/>
    </row>
    <row r="38" spans="1:59" x14ac:dyDescent="0.2">
      <c r="A38" s="66"/>
      <c r="B38" s="32"/>
      <c r="C38" s="79" t="s">
        <v>52</v>
      </c>
      <c r="D38" s="170">
        <f>'[1]Raw data'!AI51</f>
        <v>3.9E-2</v>
      </c>
      <c r="E38" s="96">
        <f>'[1]Raw data'!AJ51</f>
        <v>9.8000000000000004E-2</v>
      </c>
      <c r="F38" s="97">
        <f>'[1]Raw data'!AK51</f>
        <v>0.123</v>
      </c>
      <c r="G38" s="97">
        <f>'[1]Raw data'!AL51</f>
        <v>8.1000000000000003E-2</v>
      </c>
      <c r="H38" s="97">
        <f>'[1]Raw data'!AM51</f>
        <v>8.1000000000000003E-2</v>
      </c>
      <c r="I38" s="97">
        <f>'[1]Raw data'!AN51</f>
        <v>7.0000000000000007E-2</v>
      </c>
      <c r="J38" s="98">
        <f>'[1]Raw data'!AO51</f>
        <v>8.4000000000000005E-2</v>
      </c>
      <c r="K38" s="97">
        <f>'[1]Raw data'!AP51</f>
        <v>6.7000000000000004E-2</v>
      </c>
      <c r="L38" s="97">
        <f>'[1]Raw data'!AQ51</f>
        <v>6.2E-2</v>
      </c>
      <c r="M38" s="97">
        <f>'[1]Raw data'!AR51</f>
        <v>5.0999999999999997E-2</v>
      </c>
      <c r="N38" s="99">
        <f>'[1]Raw data'!AS51</f>
        <v>4.7E-2</v>
      </c>
      <c r="O38" s="169">
        <f>'[1]Raw data'!AT51</f>
        <v>4.2999999999999997E-2</v>
      </c>
      <c r="P38" s="34"/>
      <c r="R38" s="32"/>
      <c r="S38" s="80" t="s">
        <v>52</v>
      </c>
      <c r="T38" s="83"/>
      <c r="U38" s="95">
        <f t="shared" si="29"/>
        <v>6.0000000000000005E-2</v>
      </c>
      <c r="V38" s="95">
        <f t="shared" si="29"/>
        <v>8.4499999999999992E-2</v>
      </c>
      <c r="W38" s="95">
        <f t="shared" si="29"/>
        <v>4.2500000000000003E-2</v>
      </c>
      <c r="X38" s="95">
        <f t="shared" si="29"/>
        <v>4.1500000000000002E-2</v>
      </c>
      <c r="Y38" s="95">
        <f t="shared" si="29"/>
        <v>2.9000000000000012E-2</v>
      </c>
      <c r="Z38" s="94">
        <f t="shared" si="29"/>
        <v>4.5500000000000006E-2</v>
      </c>
      <c r="AA38" s="95">
        <f t="shared" si="29"/>
        <v>2.9000000000000005E-2</v>
      </c>
      <c r="AB38" s="95">
        <f t="shared" si="29"/>
        <v>2.35E-2</v>
      </c>
      <c r="AC38" s="95">
        <f t="shared" si="29"/>
        <v>1.1999999999999997E-2</v>
      </c>
      <c r="AD38" s="95">
        <f t="shared" si="29"/>
        <v>7.4999999999999997E-3</v>
      </c>
      <c r="AE38" s="83"/>
      <c r="AF38" s="84"/>
      <c r="AG38" s="85"/>
      <c r="AH38" s="32"/>
      <c r="AI38" s="42">
        <f t="shared" si="26"/>
        <v>1.2235831609025762</v>
      </c>
      <c r="AJ38" s="42">
        <f t="shared" si="26"/>
        <v>1.3291752662749692</v>
      </c>
      <c r="AK38" s="42">
        <f t="shared" si="26"/>
        <v>1.0749111692208178</v>
      </c>
      <c r="AL38" s="42">
        <f t="shared" si="26"/>
        <v>1.1462673785702724</v>
      </c>
      <c r="AM38" s="42">
        <f t="shared" si="26"/>
        <v>0.6931471805599454</v>
      </c>
      <c r="AN38" s="41">
        <f t="shared" si="26"/>
        <v>1.1887432005835812</v>
      </c>
      <c r="AO38" s="42">
        <f t="shared" si="26"/>
        <v>0.83127386887402399</v>
      </c>
      <c r="AP38" s="42">
        <f t="shared" si="26"/>
        <v>0.63814673295278124</v>
      </c>
      <c r="AQ38" s="42">
        <f t="shared" si="26"/>
        <v>0.39007927877478776</v>
      </c>
      <c r="AR38" s="42">
        <f t="shared" si="26"/>
        <v>4.0021353836768192E-2</v>
      </c>
      <c r="AS38" s="123"/>
      <c r="AT38" s="30"/>
      <c r="AU38" s="32"/>
      <c r="AV38" s="42">
        <f t="shared" si="27"/>
        <v>-13.490854663947523</v>
      </c>
      <c r="AW38" s="42">
        <f t="shared" si="27"/>
        <v>-23.284825901373406</v>
      </c>
      <c r="AX38" s="42">
        <f t="shared" si="27"/>
        <v>0.29889983717503454</v>
      </c>
      <c r="AY38" s="42">
        <f t="shared" si="27"/>
        <v>-6.3195936526139835</v>
      </c>
      <c r="AZ38" s="42">
        <f t="shared" si="27"/>
        <v>35.70860694778942</v>
      </c>
      <c r="BA38" s="41">
        <f t="shared" si="27"/>
        <v>-10.259348216813938</v>
      </c>
      <c r="BB38" s="42">
        <f t="shared" si="27"/>
        <v>22.896959640464605</v>
      </c>
      <c r="BC38" s="42">
        <f t="shared" si="27"/>
        <v>40.810056530694986</v>
      </c>
      <c r="BD38" s="42">
        <f t="shared" si="27"/>
        <v>63.819025833772656</v>
      </c>
      <c r="BE38" s="42">
        <f t="shared" si="27"/>
        <v>96.287904413139657</v>
      </c>
      <c r="BF38" s="34"/>
      <c r="BG38" s="30"/>
    </row>
    <row r="39" spans="1:59" x14ac:dyDescent="0.2">
      <c r="A39" s="66"/>
      <c r="B39" s="32"/>
      <c r="C39" s="79" t="s">
        <v>53</v>
      </c>
      <c r="D39" s="170">
        <f>'[1]Raw data'!AI52</f>
        <v>3.9E-2</v>
      </c>
      <c r="E39" s="96">
        <f>'[1]Raw data'!AJ52</f>
        <v>7.4999999999999997E-2</v>
      </c>
      <c r="F39" s="97">
        <f>'[1]Raw data'!AK52</f>
        <v>7.3999999999999996E-2</v>
      </c>
      <c r="G39" s="97">
        <f>'[1]Raw data'!AL52</f>
        <v>7.9000000000000001E-2</v>
      </c>
      <c r="H39" s="97">
        <f>'[1]Raw data'!AM52</f>
        <v>7.4999999999999997E-2</v>
      </c>
      <c r="I39" s="97">
        <f>'[1]Raw data'!AN52</f>
        <v>7.0999999999999994E-2</v>
      </c>
      <c r="J39" s="98">
        <f>'[1]Raw data'!AO52</f>
        <v>7.3999999999999996E-2</v>
      </c>
      <c r="K39" s="97">
        <f>'[1]Raw data'!AP52</f>
        <v>6.5000000000000002E-2</v>
      </c>
      <c r="L39" s="97">
        <f>'[1]Raw data'!AQ52</f>
        <v>5.8999999999999997E-2</v>
      </c>
      <c r="M39" s="97">
        <f>'[1]Raw data'!AR52</f>
        <v>4.9000000000000002E-2</v>
      </c>
      <c r="N39" s="99">
        <f>'[1]Raw data'!AS52</f>
        <v>4.7E-2</v>
      </c>
      <c r="O39" s="169">
        <f>'[1]Raw data'!AT52</f>
        <v>3.9E-2</v>
      </c>
      <c r="P39" s="34"/>
      <c r="R39" s="32"/>
      <c r="S39" s="80" t="s">
        <v>53</v>
      </c>
      <c r="T39" s="83"/>
      <c r="U39" s="95">
        <f t="shared" si="29"/>
        <v>3.6999999999999998E-2</v>
      </c>
      <c r="V39" s="95">
        <f t="shared" si="29"/>
        <v>3.5499999999999997E-2</v>
      </c>
      <c r="W39" s="95">
        <f t="shared" si="29"/>
        <v>4.0500000000000001E-2</v>
      </c>
      <c r="X39" s="95">
        <f t="shared" si="29"/>
        <v>3.5499999999999997E-2</v>
      </c>
      <c r="Y39" s="95">
        <f t="shared" si="29"/>
        <v>0.03</v>
      </c>
      <c r="Z39" s="94">
        <f t="shared" si="29"/>
        <v>3.5499999999999997E-2</v>
      </c>
      <c r="AA39" s="95">
        <f t="shared" si="29"/>
        <v>2.7000000000000003E-2</v>
      </c>
      <c r="AB39" s="95">
        <f t="shared" si="29"/>
        <v>2.0499999999999997E-2</v>
      </c>
      <c r="AC39" s="95">
        <f t="shared" si="29"/>
        <v>1.0000000000000002E-2</v>
      </c>
      <c r="AD39" s="95">
        <f t="shared" si="29"/>
        <v>7.4999999999999997E-3</v>
      </c>
      <c r="AE39" s="83"/>
      <c r="AF39" s="84"/>
      <c r="AG39" s="85"/>
      <c r="AH39" s="61" t="s">
        <v>40</v>
      </c>
      <c r="AI39" s="105">
        <f t="shared" ref="AI39:AR39" si="30">AVERAGE(AI33:AI35,AI37:AI38)</f>
        <v>1.1115120797868223</v>
      </c>
      <c r="AJ39" s="105">
        <f t="shared" si="30"/>
        <v>1.2500505039500442</v>
      </c>
      <c r="AK39" s="105">
        <f t="shared" si="30"/>
        <v>1.0439057673979364</v>
      </c>
      <c r="AL39" s="105">
        <f t="shared" si="30"/>
        <v>1.073864931409205</v>
      </c>
      <c r="AM39" s="105">
        <f t="shared" si="30"/>
        <v>0.87035037761891942</v>
      </c>
      <c r="AN39" s="105">
        <f t="shared" si="30"/>
        <v>1.0698181646648339</v>
      </c>
      <c r="AO39" s="105">
        <f t="shared" si="30"/>
        <v>0.80793346741073702</v>
      </c>
      <c r="AP39" s="105">
        <f t="shared" si="30"/>
        <v>0.62581021621447808</v>
      </c>
      <c r="AQ39" s="105">
        <f t="shared" si="30"/>
        <v>0.39457898678989639</v>
      </c>
      <c r="AR39" s="105">
        <f t="shared" si="30"/>
        <v>9.7261691293037522E-2</v>
      </c>
      <c r="AS39" s="124"/>
      <c r="AT39" s="30"/>
      <c r="AU39" s="61" t="s">
        <v>40</v>
      </c>
      <c r="AV39" s="40">
        <f t="shared" ref="AV39:BE39" si="31">AVERAGE(AV33:AV35,AV37:AV38)</f>
        <v>-3.0959398062133756</v>
      </c>
      <c r="AW39" s="40">
        <f t="shared" si="31"/>
        <v>-15.945776796845518</v>
      </c>
      <c r="AX39" s="40">
        <f t="shared" si="31"/>
        <v>3.1747399635480411</v>
      </c>
      <c r="AY39" s="40">
        <f t="shared" si="31"/>
        <v>0.39594140101453978</v>
      </c>
      <c r="AZ39" s="40">
        <f t="shared" si="31"/>
        <v>19.272501151292492</v>
      </c>
      <c r="BA39" s="40">
        <f t="shared" si="31"/>
        <v>0.77129064667230163</v>
      </c>
      <c r="BB39" s="40">
        <f t="shared" si="31"/>
        <v>25.061848954824004</v>
      </c>
      <c r="BC39" s="40">
        <f t="shared" si="31"/>
        <v>41.954303912436771</v>
      </c>
      <c r="BD39" s="40">
        <f t="shared" si="31"/>
        <v>63.401664983533259</v>
      </c>
      <c r="BE39" s="40">
        <f t="shared" si="31"/>
        <v>90.978698609446823</v>
      </c>
      <c r="BF39" s="34"/>
      <c r="BG39" s="30"/>
    </row>
    <row r="40" spans="1:59" x14ac:dyDescent="0.2">
      <c r="A40" s="66"/>
      <c r="B40" s="32"/>
      <c r="C40" s="79" t="s">
        <v>54</v>
      </c>
      <c r="D40" s="170">
        <f>'[1]Raw data'!AI53</f>
        <v>4.1000000000000002E-2</v>
      </c>
      <c r="E40" s="100">
        <f>'[1]Raw data'!AJ53</f>
        <v>9.2999999999999999E-2</v>
      </c>
      <c r="F40" s="98">
        <f>'[1]Raw data'!AK53</f>
        <v>0.113</v>
      </c>
      <c r="G40" s="98">
        <f>'[1]Raw data'!AL53</f>
        <v>0.08</v>
      </c>
      <c r="H40" s="98">
        <f>'[1]Raw data'!AM53</f>
        <v>7.5999999999999998E-2</v>
      </c>
      <c r="I40" s="98">
        <f>'[1]Raw data'!AN53</f>
        <v>6.9000000000000006E-2</v>
      </c>
      <c r="J40" s="98">
        <f>'[1]Raw data'!AO53</f>
        <v>7.3999999999999996E-2</v>
      </c>
      <c r="K40" s="98">
        <f>'[1]Raw data'!AP53</f>
        <v>7.2999999999999995E-2</v>
      </c>
      <c r="L40" s="98">
        <f>'[1]Raw data'!AQ53</f>
        <v>7.6999999999999999E-2</v>
      </c>
      <c r="M40" s="98">
        <f>'[1]Raw data'!AR53</f>
        <v>7.9000000000000001E-2</v>
      </c>
      <c r="N40" s="101">
        <f>'[1]Raw data'!AS53</f>
        <v>4.5999999999999999E-2</v>
      </c>
      <c r="O40" s="169">
        <f>'[1]Raw data'!AT53</f>
        <v>3.9E-2</v>
      </c>
      <c r="P40" s="34"/>
      <c r="R40" s="32"/>
      <c r="S40" s="80" t="s">
        <v>54</v>
      </c>
      <c r="T40" s="83"/>
      <c r="U40" s="94">
        <f>E40-$O$44</f>
        <v>5.344444444444444E-2</v>
      </c>
      <c r="V40" s="94">
        <f>F40-$O$44</f>
        <v>7.3444444444444451E-2</v>
      </c>
      <c r="W40" s="94">
        <f>G40-$O$44</f>
        <v>4.0444444444444443E-2</v>
      </c>
      <c r="X40" s="94">
        <f>H40-$O$44</f>
        <v>3.6444444444444439E-2</v>
      </c>
      <c r="Y40" s="94">
        <f>I40-$O$44</f>
        <v>2.9444444444444447E-2</v>
      </c>
      <c r="Z40" s="94">
        <f>I40-$O$44</f>
        <v>2.9444444444444447E-2</v>
      </c>
      <c r="AA40" s="94">
        <f>J40-$O$44</f>
        <v>3.4444444444444437E-2</v>
      </c>
      <c r="AB40" s="94">
        <f>K40-$O$44</f>
        <v>3.3444444444444436E-2</v>
      </c>
      <c r="AC40" s="94">
        <f>L40-$O$44</f>
        <v>3.744444444444444E-2</v>
      </c>
      <c r="AD40" s="94">
        <f>M40-$O$44</f>
        <v>3.9444444444444442E-2</v>
      </c>
      <c r="AE40" s="83"/>
      <c r="AF40" s="84"/>
      <c r="AG40" s="85"/>
      <c r="AH40" s="61" t="s">
        <v>41</v>
      </c>
      <c r="AI40" s="110">
        <f t="shared" ref="AI40:AR40" si="32">STDEV(AI33:AI35,AI37:AI38)</f>
        <v>0.10661904345564921</v>
      </c>
      <c r="AJ40" s="110">
        <f t="shared" si="32"/>
        <v>0.18609355435982344</v>
      </c>
      <c r="AK40" s="110">
        <f t="shared" si="32"/>
        <v>7.5149730632322539E-2</v>
      </c>
      <c r="AL40" s="110">
        <f t="shared" si="32"/>
        <v>0.11650295665393171</v>
      </c>
      <c r="AM40" s="110">
        <f t="shared" si="32"/>
        <v>0.12929584510524386</v>
      </c>
      <c r="AN40" s="110">
        <f t="shared" si="32"/>
        <v>9.8825222173611227E-2</v>
      </c>
      <c r="AO40" s="110">
        <f t="shared" si="32"/>
        <v>4.5474584781640341E-2</v>
      </c>
      <c r="AP40" s="110">
        <f t="shared" si="32"/>
        <v>9.6398339591934182E-2</v>
      </c>
      <c r="AQ40" s="110">
        <f t="shared" si="32"/>
        <v>3.5725659411959605E-2</v>
      </c>
      <c r="AR40" s="110">
        <f t="shared" si="32"/>
        <v>3.19983214018114E-2</v>
      </c>
      <c r="AS40" s="125"/>
      <c r="AT40" s="30"/>
      <c r="AU40" s="61" t="s">
        <v>41</v>
      </c>
      <c r="AV40" s="35">
        <f t="shared" ref="AV40:BE40" si="33">STDEV(AV33:AV35,AV37:AV38)</f>
        <v>9.8892226959942899</v>
      </c>
      <c r="AW40" s="35">
        <f t="shared" si="33"/>
        <v>17.26071198639994</v>
      </c>
      <c r="AX40" s="35">
        <f t="shared" si="33"/>
        <v>6.9703534910830642</v>
      </c>
      <c r="AY40" s="35">
        <f t="shared" si="33"/>
        <v>10.805984050792524</v>
      </c>
      <c r="AZ40" s="35">
        <f t="shared" si="33"/>
        <v>11.992561220495501</v>
      </c>
      <c r="BA40" s="35">
        <f t="shared" si="33"/>
        <v>9.1663233732019744</v>
      </c>
      <c r="BB40" s="35">
        <f t="shared" si="33"/>
        <v>4.2178984291917976</v>
      </c>
      <c r="BC40" s="35">
        <f t="shared" si="33"/>
        <v>8.9412230390648944</v>
      </c>
      <c r="BD40" s="35">
        <f t="shared" si="33"/>
        <v>3.3136575834417088</v>
      </c>
      <c r="BE40" s="35">
        <f t="shared" si="33"/>
        <v>2.9679362708983916</v>
      </c>
      <c r="BF40" s="34"/>
      <c r="BG40" s="30"/>
    </row>
    <row r="41" spans="1:59" x14ac:dyDescent="0.2">
      <c r="A41" s="66"/>
      <c r="B41" s="32"/>
      <c r="C41" s="79" t="s">
        <v>55</v>
      </c>
      <c r="D41" s="171">
        <f>'[1]Raw data'!AI54</f>
        <v>0.04</v>
      </c>
      <c r="E41" s="96">
        <f>'[1]Raw data'!AJ54</f>
        <v>8.5999999999999993E-2</v>
      </c>
      <c r="F41" s="102">
        <f>'[1]Raw data'!AK54</f>
        <v>0.11600000000000001</v>
      </c>
      <c r="G41" s="102">
        <f>'[1]Raw data'!AL54</f>
        <v>8.6999999999999994E-2</v>
      </c>
      <c r="H41" s="102">
        <f>'[1]Raw data'!AM54</f>
        <v>8.3000000000000004E-2</v>
      </c>
      <c r="I41" s="102">
        <f>'[1]Raw data'!AN54</f>
        <v>7.6999999999999999E-2</v>
      </c>
      <c r="J41" s="103">
        <f>'[1]Raw data'!AO54</f>
        <v>8.2000000000000003E-2</v>
      </c>
      <c r="K41" s="102">
        <f>'[1]Raw data'!AP54</f>
        <v>6.5000000000000002E-2</v>
      </c>
      <c r="L41" s="102">
        <f>'[1]Raw data'!AQ54</f>
        <v>5.8999999999999997E-2</v>
      </c>
      <c r="M41" s="102">
        <f>'[1]Raw data'!AR54</f>
        <v>0.05</v>
      </c>
      <c r="N41" s="104">
        <f>'[1]Raw data'!AS54</f>
        <v>4.7E-2</v>
      </c>
      <c r="O41" s="169">
        <f>'[1]Raw data'!AT54</f>
        <v>3.9E-2</v>
      </c>
      <c r="P41" s="34"/>
      <c r="R41" s="32"/>
      <c r="S41" s="80" t="s">
        <v>55</v>
      </c>
      <c r="T41" s="83"/>
      <c r="U41" s="95">
        <f t="shared" ref="U41:AD42" si="34">E41-E$44</f>
        <v>4.7999999999999994E-2</v>
      </c>
      <c r="V41" s="95">
        <f t="shared" si="34"/>
        <v>7.7500000000000013E-2</v>
      </c>
      <c r="W41" s="95">
        <f t="shared" si="34"/>
        <v>4.8499999999999995E-2</v>
      </c>
      <c r="X41" s="95">
        <f t="shared" si="34"/>
        <v>4.3500000000000004E-2</v>
      </c>
      <c r="Y41" s="95">
        <f t="shared" si="34"/>
        <v>3.6000000000000004E-2</v>
      </c>
      <c r="Z41" s="94">
        <f t="shared" si="34"/>
        <v>4.3500000000000004E-2</v>
      </c>
      <c r="AA41" s="95">
        <f t="shared" si="34"/>
        <v>2.7000000000000003E-2</v>
      </c>
      <c r="AB41" s="95">
        <f t="shared" si="34"/>
        <v>2.0499999999999997E-2</v>
      </c>
      <c r="AC41" s="95">
        <f t="shared" si="34"/>
        <v>1.1000000000000003E-2</v>
      </c>
      <c r="AD41" s="95">
        <f t="shared" si="34"/>
        <v>7.4999999999999997E-3</v>
      </c>
      <c r="AE41" s="83"/>
      <c r="AF41" s="84"/>
      <c r="AG41" s="85"/>
      <c r="AH41" s="86" t="s">
        <v>58</v>
      </c>
      <c r="AI41" s="73">
        <f t="shared" ref="AI41:AR41" si="35">AI40/AI39*100</f>
        <v>9.5922523375632363</v>
      </c>
      <c r="AJ41" s="73">
        <f t="shared" si="35"/>
        <v>14.886882871674784</v>
      </c>
      <c r="AK41" s="73">
        <f t="shared" si="35"/>
        <v>7.1988998412799736</v>
      </c>
      <c r="AL41" s="73">
        <f t="shared" si="35"/>
        <v>10.848939493819572</v>
      </c>
      <c r="AM41" s="73">
        <f t="shared" si="35"/>
        <v>14.855608549164748</v>
      </c>
      <c r="AN41" s="73">
        <f t="shared" si="35"/>
        <v>9.2375719012559898</v>
      </c>
      <c r="AO41" s="73">
        <f t="shared" si="35"/>
        <v>5.6285061352115004</v>
      </c>
      <c r="AP41" s="73">
        <f t="shared" si="35"/>
        <v>15.403765725501753</v>
      </c>
      <c r="AQ41" s="73">
        <f t="shared" si="35"/>
        <v>9.054121128599947</v>
      </c>
      <c r="AR41" s="73">
        <f t="shared" si="35"/>
        <v>32.899203146081831</v>
      </c>
      <c r="AS41" s="126"/>
      <c r="AT41" s="50"/>
      <c r="BG41" s="50"/>
    </row>
    <row r="42" spans="1:59" ht="13.5" thickBot="1" x14ac:dyDescent="0.25">
      <c r="A42" s="66"/>
      <c r="B42" s="32"/>
      <c r="C42" s="79" t="s">
        <v>56</v>
      </c>
      <c r="D42" s="171">
        <f>'[1]Raw data'!AI55</f>
        <v>3.9E-2</v>
      </c>
      <c r="E42" s="106">
        <f>'[1]Raw data'!AJ55</f>
        <v>0.09</v>
      </c>
      <c r="F42" s="107">
        <f>'[1]Raw data'!AK55</f>
        <v>0.11700000000000001</v>
      </c>
      <c r="G42" s="107">
        <f>'[1]Raw data'!AL55</f>
        <v>0.09</v>
      </c>
      <c r="H42" s="107">
        <f>'[1]Raw data'!AM55</f>
        <v>8.8999999999999996E-2</v>
      </c>
      <c r="I42" s="107">
        <f>'[1]Raw data'!AN55</f>
        <v>7.9000000000000001E-2</v>
      </c>
      <c r="J42" s="108">
        <f>'[1]Raw data'!AO55</f>
        <v>8.6999999999999994E-2</v>
      </c>
      <c r="K42" s="107">
        <f>'[1]Raw data'!AP55</f>
        <v>6.7000000000000004E-2</v>
      </c>
      <c r="L42" s="107">
        <f>'[1]Raw data'!AQ55</f>
        <v>0.06</v>
      </c>
      <c r="M42" s="107">
        <f>'[1]Raw data'!AR55</f>
        <v>5.0999999999999997E-2</v>
      </c>
      <c r="N42" s="109">
        <f>'[1]Raw data'!AS55</f>
        <v>4.5999999999999999E-2</v>
      </c>
      <c r="O42" s="169">
        <f>'[1]Raw data'!AT55</f>
        <v>3.9E-2</v>
      </c>
      <c r="P42" s="34"/>
      <c r="R42" s="32"/>
      <c r="S42" s="80" t="s">
        <v>56</v>
      </c>
      <c r="T42" s="83"/>
      <c r="U42" s="95">
        <f t="shared" si="34"/>
        <v>5.1999999999999998E-2</v>
      </c>
      <c r="V42" s="95">
        <f t="shared" si="34"/>
        <v>7.8500000000000014E-2</v>
      </c>
      <c r="W42" s="95">
        <f t="shared" si="34"/>
        <v>5.1499999999999997E-2</v>
      </c>
      <c r="X42" s="95">
        <f t="shared" si="34"/>
        <v>4.9499999999999995E-2</v>
      </c>
      <c r="Y42" s="95">
        <f t="shared" si="34"/>
        <v>3.8000000000000006E-2</v>
      </c>
      <c r="Z42" s="94">
        <f t="shared" si="34"/>
        <v>4.8499999999999995E-2</v>
      </c>
      <c r="AA42" s="95">
        <f t="shared" si="34"/>
        <v>2.9000000000000005E-2</v>
      </c>
      <c r="AB42" s="95">
        <f t="shared" si="34"/>
        <v>2.1499999999999998E-2</v>
      </c>
      <c r="AC42" s="95">
        <f t="shared" si="34"/>
        <v>1.1999999999999997E-2</v>
      </c>
      <c r="AD42" s="95">
        <f t="shared" si="34"/>
        <v>6.4999999999999988E-3</v>
      </c>
      <c r="AE42" s="83"/>
      <c r="AF42" s="84"/>
      <c r="AH42" s="63"/>
      <c r="AI42" s="64"/>
      <c r="AJ42" s="127"/>
      <c r="AK42" s="64"/>
      <c r="AL42" s="64"/>
      <c r="AM42" s="128"/>
      <c r="AN42" s="129"/>
      <c r="AO42" s="127"/>
      <c r="AP42" s="64"/>
      <c r="AQ42" s="64"/>
      <c r="AR42" s="64"/>
      <c r="AS42" s="65"/>
      <c r="AT42" s="40"/>
      <c r="BG42" s="40"/>
    </row>
    <row r="43" spans="1:59" x14ac:dyDescent="0.2">
      <c r="A43" s="66"/>
      <c r="B43" s="32"/>
      <c r="C43" s="79" t="s">
        <v>57</v>
      </c>
      <c r="D43" s="111">
        <f>'[1]Raw data'!AI56</f>
        <v>3.9E-2</v>
      </c>
      <c r="E43" s="165">
        <f>'[1]Raw data'!AJ56</f>
        <v>3.6999999999999998E-2</v>
      </c>
      <c r="F43" s="165">
        <f>'[1]Raw data'!AK56</f>
        <v>3.7999999999999999E-2</v>
      </c>
      <c r="G43" s="165">
        <f>'[1]Raw data'!AL56</f>
        <v>3.7999999999999999E-2</v>
      </c>
      <c r="H43" s="165">
        <f>'[1]Raw data'!AM56</f>
        <v>3.9E-2</v>
      </c>
      <c r="I43" s="165">
        <f>'[1]Raw data'!AN56</f>
        <v>3.7999999999999999E-2</v>
      </c>
      <c r="J43" s="194">
        <f>'[1]Raw data'!AO56</f>
        <v>3.7999999999999999E-2</v>
      </c>
      <c r="K43" s="165">
        <f>'[1]Raw data'!AP56</f>
        <v>3.6999999999999998E-2</v>
      </c>
      <c r="L43" s="165">
        <f>'[1]Raw data'!AQ56</f>
        <v>3.7999999999999999E-2</v>
      </c>
      <c r="M43" s="165">
        <f>'[1]Raw data'!AR56</f>
        <v>3.7999999999999999E-2</v>
      </c>
      <c r="N43" s="165">
        <f>'[1]Raw data'!AS56</f>
        <v>3.7999999999999999E-2</v>
      </c>
      <c r="O43" s="169">
        <f>'[1]Raw data'!AT56</f>
        <v>3.6999999999999998E-2</v>
      </c>
      <c r="P43" s="34"/>
      <c r="R43" s="32"/>
      <c r="S43" s="80" t="s">
        <v>57</v>
      </c>
      <c r="T43" s="83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83"/>
      <c r="AF43" s="84"/>
      <c r="AG43" s="75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30"/>
      <c r="AT43" s="35"/>
      <c r="AU43" s="47" t="s">
        <v>38</v>
      </c>
      <c r="AV43" s="48"/>
      <c r="AW43" s="49" t="str">
        <f>$C$3</f>
        <v>atrazine [ug/L]</v>
      </c>
      <c r="AX43" s="48"/>
      <c r="AY43" s="48"/>
      <c r="AZ43" s="48"/>
      <c r="BA43" s="48"/>
      <c r="BB43" s="45"/>
      <c r="BC43" s="45"/>
      <c r="BD43" s="45"/>
      <c r="BE43" s="46"/>
      <c r="BG43" s="35"/>
    </row>
    <row r="44" spans="1:59" x14ac:dyDescent="0.2">
      <c r="A44" s="66"/>
      <c r="B44" s="32"/>
      <c r="C44" s="113" t="s">
        <v>40</v>
      </c>
      <c r="D44" s="114">
        <f>AVERAGE(D36:D43)</f>
        <v>3.95E-2</v>
      </c>
      <c r="E44" s="114">
        <f t="shared" ref="E44:N44" si="36">AVERAGE(E36,E43)</f>
        <v>3.7999999999999999E-2</v>
      </c>
      <c r="F44" s="114">
        <f t="shared" si="36"/>
        <v>3.85E-2</v>
      </c>
      <c r="G44" s="114">
        <f t="shared" si="36"/>
        <v>3.85E-2</v>
      </c>
      <c r="H44" s="114">
        <f t="shared" si="36"/>
        <v>3.95E-2</v>
      </c>
      <c r="I44" s="114">
        <f t="shared" si="36"/>
        <v>4.0999999999999995E-2</v>
      </c>
      <c r="J44" s="167">
        <f t="shared" si="36"/>
        <v>3.85E-2</v>
      </c>
      <c r="K44" s="114">
        <f t="shared" si="36"/>
        <v>3.7999999999999999E-2</v>
      </c>
      <c r="L44" s="114">
        <f t="shared" si="36"/>
        <v>3.85E-2</v>
      </c>
      <c r="M44" s="114">
        <f t="shared" si="36"/>
        <v>3.9E-2</v>
      </c>
      <c r="N44" s="114">
        <f t="shared" si="36"/>
        <v>3.95E-2</v>
      </c>
      <c r="O44" s="115">
        <f>AVERAGE(D36:D43,J36,J43,O36:O43)</f>
        <v>3.9555555555555559E-2</v>
      </c>
      <c r="P44" s="34"/>
      <c r="R44" s="32"/>
      <c r="S44" s="117">
        <f>AVERAGE(U40:AD40,Z37:Z39,Z41:Z42)</f>
        <v>4.2262962962962961E-2</v>
      </c>
      <c r="T44" s="55" t="s">
        <v>40</v>
      </c>
      <c r="U44" s="118">
        <f t="shared" ref="U44:AD44" si="37">AVERAGE(U37:U39,U41:U42)</f>
        <v>5.1200000000000002E-2</v>
      </c>
      <c r="V44" s="118">
        <f t="shared" si="37"/>
        <v>7.2700000000000015E-2</v>
      </c>
      <c r="W44" s="118">
        <f t="shared" si="37"/>
        <v>4.6899999999999997E-2</v>
      </c>
      <c r="X44" s="118">
        <f t="shared" si="37"/>
        <v>4.4900000000000002E-2</v>
      </c>
      <c r="Y44" s="118">
        <f t="shared" si="37"/>
        <v>3.5400000000000001E-2</v>
      </c>
      <c r="Z44" s="118">
        <f t="shared" si="37"/>
        <v>4.53E-2</v>
      </c>
      <c r="AA44" s="118">
        <f t="shared" si="37"/>
        <v>2.98E-2</v>
      </c>
      <c r="AB44" s="118">
        <f t="shared" si="37"/>
        <v>2.2299999999999997E-2</v>
      </c>
      <c r="AC44" s="118">
        <f t="shared" si="37"/>
        <v>1.1599999999999999E-2</v>
      </c>
      <c r="AD44" s="118">
        <f t="shared" si="37"/>
        <v>7.2999999999999992E-3</v>
      </c>
      <c r="AE44" s="105"/>
      <c r="AF44" s="34"/>
      <c r="AG44" s="85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30"/>
      <c r="AU44" s="54"/>
      <c r="AV44" s="55" t="s">
        <v>36</v>
      </c>
      <c r="AW44" s="56">
        <f>$D$5</f>
        <v>3.90625</v>
      </c>
      <c r="AX44" s="56">
        <f>$E$5</f>
        <v>7.8125</v>
      </c>
      <c r="AY44" s="56">
        <f>$F$5</f>
        <v>15.625</v>
      </c>
      <c r="AZ44" s="56">
        <f>$G$5</f>
        <v>31.25</v>
      </c>
      <c r="BA44" s="68">
        <f>$H$5</f>
        <v>62.5</v>
      </c>
      <c r="BB44" s="68">
        <f>$I$5</f>
        <v>125</v>
      </c>
      <c r="BC44" s="68">
        <f>$J$5</f>
        <v>250</v>
      </c>
      <c r="BD44" s="68">
        <f>$K$5</f>
        <v>500</v>
      </c>
      <c r="BE44" s="69">
        <f>$L$5</f>
        <v>1000</v>
      </c>
    </row>
    <row r="45" spans="1:59" x14ac:dyDescent="0.2">
      <c r="A45" s="66"/>
      <c r="B45" s="32"/>
      <c r="P45" s="34"/>
      <c r="R45" s="32"/>
      <c r="S45" s="119">
        <f>STDEV(U40:AD40,Z37:Z42)</f>
        <v>1.157618739965513E-2</v>
      </c>
      <c r="T45" s="55" t="s">
        <v>41</v>
      </c>
      <c r="U45" s="120">
        <f t="shared" ref="U45:AD45" si="38">STDEV(U37:U39,U41:U42)</f>
        <v>9.3648278147545252E-3</v>
      </c>
      <c r="V45" s="120">
        <f t="shared" si="38"/>
        <v>2.1206131188880213E-2</v>
      </c>
      <c r="W45" s="120">
        <f t="shared" si="38"/>
        <v>5.1283525619832317E-3</v>
      </c>
      <c r="X45" s="120">
        <f t="shared" si="38"/>
        <v>7.3348483283569074E-3</v>
      </c>
      <c r="Y45" s="120">
        <f t="shared" si="38"/>
        <v>6.1481704595757721E-3</v>
      </c>
      <c r="Z45" s="120">
        <f t="shared" si="38"/>
        <v>6.6483080554378647E-3</v>
      </c>
      <c r="AA45" s="120">
        <f t="shared" si="38"/>
        <v>4.1472882706655419E-3</v>
      </c>
      <c r="AB45" s="120">
        <f t="shared" si="38"/>
        <v>2.1679483388678819E-3</v>
      </c>
      <c r="AC45" s="120">
        <f t="shared" si="38"/>
        <v>1.1401754250991356E-3</v>
      </c>
      <c r="AD45" s="120">
        <f t="shared" si="38"/>
        <v>4.4721359549995833E-4</v>
      </c>
      <c r="AF45" s="34"/>
      <c r="AG45" s="85"/>
      <c r="AH45" s="27"/>
      <c r="AI45" s="28"/>
      <c r="AJ45" s="133"/>
      <c r="AK45" s="28"/>
      <c r="AL45" s="28" t="s">
        <v>31</v>
      </c>
      <c r="AM45" s="39">
        <f>AVERAGE(AI49:AR49,AN46:AN48,AN50:AN51)</f>
        <v>0.9632341114183276</v>
      </c>
      <c r="AN45" s="74">
        <f>STDEV(AI49:AR49,AN46:AN48,AN50:AN51)</f>
        <v>0.22946605138766546</v>
      </c>
      <c r="AO45" s="73">
        <f>AN45/AM45*100</f>
        <v>23.822459012563929</v>
      </c>
      <c r="AP45" s="28"/>
      <c r="AQ45" s="28"/>
      <c r="AR45" s="28"/>
      <c r="AS45" s="29"/>
      <c r="AT45" s="30"/>
      <c r="AU45" s="57"/>
      <c r="AV45" s="58" t="s">
        <v>37</v>
      </c>
      <c r="AW45" s="59">
        <f t="shared" ref="AW45:BE45" si="39">LOG10(AW44)</f>
        <v>0.59176003468815042</v>
      </c>
      <c r="AX45" s="59">
        <f t="shared" si="39"/>
        <v>0.89279003035213167</v>
      </c>
      <c r="AY45" s="59">
        <f t="shared" si="39"/>
        <v>1.1938200260161129</v>
      </c>
      <c r="AZ45" s="59">
        <f t="shared" si="39"/>
        <v>1.494850021680094</v>
      </c>
      <c r="BA45" s="59">
        <f t="shared" si="39"/>
        <v>1.7958800173440752</v>
      </c>
      <c r="BB45" s="59">
        <f t="shared" si="39"/>
        <v>2.0969100130080562</v>
      </c>
      <c r="BC45" s="59">
        <f t="shared" si="39"/>
        <v>2.3979400086720375</v>
      </c>
      <c r="BD45" s="59">
        <f t="shared" si="39"/>
        <v>2.6989700043360187</v>
      </c>
      <c r="BE45" s="60">
        <f t="shared" si="39"/>
        <v>3</v>
      </c>
      <c r="BG45" s="30"/>
    </row>
    <row r="46" spans="1:59" x14ac:dyDescent="0.2">
      <c r="A46" s="66"/>
      <c r="B46" s="32"/>
      <c r="P46" s="34"/>
      <c r="R46" s="32"/>
      <c r="S46" s="121">
        <f>S45/S44*100</f>
        <v>27.390856173051315</v>
      </c>
      <c r="T46" s="122" t="s">
        <v>58</v>
      </c>
      <c r="U46" s="74">
        <f t="shared" ref="U46:AD46" si="40">U45/U44*100</f>
        <v>18.29067932569243</v>
      </c>
      <c r="V46" s="74">
        <f t="shared" si="40"/>
        <v>29.169368898047054</v>
      </c>
      <c r="W46" s="74">
        <f t="shared" si="40"/>
        <v>10.934653650284076</v>
      </c>
      <c r="X46" s="74">
        <f t="shared" si="40"/>
        <v>16.335965096563267</v>
      </c>
      <c r="Y46" s="74">
        <f t="shared" si="40"/>
        <v>17.367713162643422</v>
      </c>
      <c r="Z46" s="74">
        <f t="shared" si="40"/>
        <v>14.676176722820895</v>
      </c>
      <c r="AA46" s="74">
        <f t="shared" si="40"/>
        <v>13.917074733776985</v>
      </c>
      <c r="AB46" s="74">
        <f t="shared" si="40"/>
        <v>9.7217414299008169</v>
      </c>
      <c r="AC46" s="74">
        <f t="shared" si="40"/>
        <v>9.8290984922339284</v>
      </c>
      <c r="AD46" s="74">
        <f t="shared" si="40"/>
        <v>6.1262136369857316</v>
      </c>
      <c r="AF46" s="34"/>
      <c r="AG46" s="85"/>
      <c r="AH46" s="81" t="s">
        <v>67</v>
      </c>
      <c r="AI46" s="42">
        <f t="shared" ref="AI46:AR51" si="41">(LN(U37)-LN(U25))/1</f>
        <v>1.0571125577613567</v>
      </c>
      <c r="AJ46" s="42">
        <f t="shared" si="41"/>
        <v>1.5538680612792897</v>
      </c>
      <c r="AK46" s="42">
        <f t="shared" si="41"/>
        <v>0.97116734209998912</v>
      </c>
      <c r="AL46" s="42">
        <f t="shared" si="41"/>
        <v>1.0024684281152072</v>
      </c>
      <c r="AM46" s="42">
        <f t="shared" si="41"/>
        <v>0.92198875298879246</v>
      </c>
      <c r="AN46" s="41">
        <f t="shared" si="41"/>
        <v>0.95925676775759827</v>
      </c>
      <c r="AO46" s="42">
        <f t="shared" si="41"/>
        <v>0.93676926321769605</v>
      </c>
      <c r="AP46" s="42">
        <f t="shared" si="41"/>
        <v>0.93609335917033443</v>
      </c>
      <c r="AQ46" s="42">
        <f t="shared" si="41"/>
        <v>0.26236426446749039</v>
      </c>
      <c r="AR46" s="42">
        <f t="shared" si="41"/>
        <v>6.8992871486951657E-2</v>
      </c>
      <c r="AS46" s="123"/>
      <c r="AT46" s="30"/>
      <c r="AU46" s="76" t="s">
        <v>49</v>
      </c>
      <c r="AV46" s="45" t="s">
        <v>40</v>
      </c>
      <c r="AW46" s="77"/>
      <c r="AX46" s="77"/>
      <c r="AY46" s="77"/>
      <c r="AZ46" s="77"/>
      <c r="BA46" s="77"/>
      <c r="BB46" s="77"/>
      <c r="BC46" s="77"/>
      <c r="BD46" s="77"/>
      <c r="BE46" s="78"/>
      <c r="BG46" s="30"/>
    </row>
    <row r="47" spans="1:59" x14ac:dyDescent="0.2">
      <c r="A47" s="66"/>
      <c r="B47" s="32" t="s">
        <v>47</v>
      </c>
      <c r="C47" s="79"/>
      <c r="D47" s="79">
        <v>1</v>
      </c>
      <c r="E47" s="79">
        <v>2</v>
      </c>
      <c r="F47" s="79">
        <v>3</v>
      </c>
      <c r="G47" s="79">
        <v>4</v>
      </c>
      <c r="H47" s="79">
        <v>5</v>
      </c>
      <c r="I47" s="79">
        <v>6</v>
      </c>
      <c r="J47" s="79">
        <v>7</v>
      </c>
      <c r="K47" s="79">
        <v>8</v>
      </c>
      <c r="L47" s="79">
        <v>9</v>
      </c>
      <c r="M47" s="79">
        <v>10</v>
      </c>
      <c r="N47" s="79">
        <v>11</v>
      </c>
      <c r="O47" s="79">
        <v>12</v>
      </c>
      <c r="P47" s="34"/>
      <c r="R47" s="32" t="s">
        <v>47</v>
      </c>
      <c r="S47" s="80"/>
      <c r="T47" s="33" t="str">
        <f>T35</f>
        <v>atrazine [ug/L]</v>
      </c>
      <c r="U47" s="174">
        <f>$D$5</f>
        <v>3.90625</v>
      </c>
      <c r="V47" s="174">
        <f>$E$5</f>
        <v>7.8125</v>
      </c>
      <c r="W47" s="174">
        <f>$F$5</f>
        <v>15.625</v>
      </c>
      <c r="X47" s="36">
        <f>$G$5</f>
        <v>31.25</v>
      </c>
      <c r="Y47" s="36">
        <f>$H$5</f>
        <v>62.5</v>
      </c>
      <c r="Z47" s="172">
        <v>0</v>
      </c>
      <c r="AA47" s="36">
        <f>$I$5</f>
        <v>125</v>
      </c>
      <c r="AB47" s="36">
        <f>$J$5</f>
        <v>250</v>
      </c>
      <c r="AC47" s="36">
        <f>$K$5</f>
        <v>500</v>
      </c>
      <c r="AD47" s="36">
        <f>$L$5</f>
        <v>1000</v>
      </c>
      <c r="AE47" s="33"/>
      <c r="AF47" s="71"/>
      <c r="AG47" s="85"/>
      <c r="AH47" s="32" t="s">
        <v>61</v>
      </c>
      <c r="AI47" s="42">
        <f t="shared" si="41"/>
        <v>1.1239300966523995</v>
      </c>
      <c r="AJ47" s="42">
        <f t="shared" si="41"/>
        <v>1.5189808022788487</v>
      </c>
      <c r="AK47" s="42">
        <f t="shared" si="41"/>
        <v>0.83173334384609188</v>
      </c>
      <c r="AL47" s="42">
        <f t="shared" si="41"/>
        <v>0.89248008318043626</v>
      </c>
      <c r="AM47" s="42">
        <f t="shared" si="41"/>
        <v>0.50509494905700558</v>
      </c>
      <c r="AN47" s="41">
        <f t="shared" si="41"/>
        <v>0.84729786038720389</v>
      </c>
      <c r="AO47" s="42">
        <f t="shared" si="41"/>
        <v>0.69314718055994584</v>
      </c>
      <c r="AP47" s="42">
        <f t="shared" si="41"/>
        <v>0.85441532815606713</v>
      </c>
      <c r="AQ47" s="42">
        <f t="shared" si="41"/>
        <v>0.53899650073268734</v>
      </c>
      <c r="AR47" s="42">
        <f t="shared" si="41"/>
        <v>6.8992871486951657E-2</v>
      </c>
      <c r="AS47" s="123"/>
      <c r="AT47" s="30"/>
      <c r="AU47" s="54"/>
      <c r="AV47" s="1" t="s">
        <v>41</v>
      </c>
      <c r="AW47" s="35"/>
      <c r="AX47" s="35"/>
      <c r="AY47" s="35"/>
      <c r="AZ47" s="35"/>
      <c r="BA47" s="35"/>
      <c r="BB47" s="35"/>
      <c r="BC47" s="35"/>
      <c r="BD47" s="35"/>
      <c r="BE47" s="52"/>
      <c r="BG47" s="30"/>
    </row>
    <row r="48" spans="1:59" ht="13.5" thickBot="1" x14ac:dyDescent="0.25">
      <c r="A48" s="66"/>
      <c r="B48" s="32"/>
      <c r="C48" s="79" t="s">
        <v>50</v>
      </c>
      <c r="D48" s="82">
        <f>'[1]Raw data'!AI67</f>
        <v>0.04</v>
      </c>
      <c r="E48" s="164">
        <f>'[1]Raw data'!AJ67</f>
        <v>3.9E-2</v>
      </c>
      <c r="F48" s="164">
        <f>'[1]Raw data'!AK67</f>
        <v>3.9E-2</v>
      </c>
      <c r="G48" s="164">
        <f>'[1]Raw data'!AL67</f>
        <v>4.1000000000000002E-2</v>
      </c>
      <c r="H48" s="164">
        <f>'[1]Raw data'!AM67</f>
        <v>0.04</v>
      </c>
      <c r="I48" s="164">
        <f>'[1]Raw data'!AN67</f>
        <v>4.5999999999999999E-2</v>
      </c>
      <c r="J48" s="166">
        <f>'[1]Raw data'!AO67</f>
        <v>3.9E-2</v>
      </c>
      <c r="K48" s="164">
        <f>'[1]Raw data'!AP67</f>
        <v>4.2999999999999997E-2</v>
      </c>
      <c r="L48" s="164">
        <f>'[1]Raw data'!AQ67</f>
        <v>3.9E-2</v>
      </c>
      <c r="M48" s="164">
        <f>'[1]Raw data'!AR67</f>
        <v>0.04</v>
      </c>
      <c r="N48" s="164">
        <f>'[1]Raw data'!AS67</f>
        <v>0.04</v>
      </c>
      <c r="O48" s="168">
        <f>'[1]Raw data'!AT67</f>
        <v>0.04</v>
      </c>
      <c r="P48" s="34"/>
      <c r="R48" s="32"/>
      <c r="S48" s="80" t="s">
        <v>50</v>
      </c>
      <c r="T48" s="83"/>
      <c r="U48" s="176"/>
      <c r="V48" s="176"/>
      <c r="W48" s="176"/>
      <c r="X48" s="112"/>
      <c r="Y48" s="112"/>
      <c r="Z48" s="112"/>
      <c r="AA48" s="112"/>
      <c r="AB48" s="112"/>
      <c r="AC48" s="112"/>
      <c r="AD48" s="112"/>
      <c r="AE48" s="83"/>
      <c r="AF48" s="84"/>
      <c r="AG48" s="85"/>
      <c r="AH48" s="32"/>
      <c r="AI48" s="42">
        <f t="shared" si="41"/>
        <v>0.74871703171475579</v>
      </c>
      <c r="AJ48" s="42">
        <f t="shared" si="41"/>
        <v>0.70733181555190106</v>
      </c>
      <c r="AK48" s="42">
        <f t="shared" si="41"/>
        <v>0.83910109318302473</v>
      </c>
      <c r="AL48" s="42">
        <f t="shared" si="41"/>
        <v>0.6791609385852051</v>
      </c>
      <c r="AM48" s="42">
        <f t="shared" si="41"/>
        <v>0.59783700075562063</v>
      </c>
      <c r="AN48" s="41">
        <f t="shared" si="41"/>
        <v>0.65176196439709067</v>
      </c>
      <c r="AO48" s="42">
        <f t="shared" si="41"/>
        <v>0.62168821657780082</v>
      </c>
      <c r="AP48" s="42">
        <f t="shared" si="41"/>
        <v>0.71783979315031621</v>
      </c>
      <c r="AQ48" s="42">
        <f t="shared" si="41"/>
        <v>0.51082562376599139</v>
      </c>
      <c r="AR48" s="42">
        <f t="shared" si="41"/>
        <v>-0.28768207245178168</v>
      </c>
      <c r="AS48" s="123"/>
      <c r="AT48" s="30"/>
      <c r="AU48" s="87" t="s">
        <v>35</v>
      </c>
      <c r="AV48" s="1" t="s">
        <v>40</v>
      </c>
      <c r="AW48" s="88">
        <f t="shared" ref="AW48:BA49" si="42">AV29</f>
        <v>-2.9793210318586634</v>
      </c>
      <c r="AX48" s="88">
        <f t="shared" si="42"/>
        <v>2.9881332038464636</v>
      </c>
      <c r="AY48" s="88">
        <f t="shared" si="42"/>
        <v>6.5080385906186837</v>
      </c>
      <c r="AZ48" s="88">
        <f t="shared" si="42"/>
        <v>4.5489692359186371</v>
      </c>
      <c r="BA48" s="88">
        <f t="shared" si="42"/>
        <v>20.633962472119471</v>
      </c>
      <c r="BB48" s="88">
        <f t="shared" ref="BB48:BE49" si="43">BB29</f>
        <v>26.741748723213465</v>
      </c>
      <c r="BC48" s="88">
        <f t="shared" si="43"/>
        <v>62.005318151445621</v>
      </c>
      <c r="BD48" s="88">
        <f t="shared" si="43"/>
        <v>72.808763041658125</v>
      </c>
      <c r="BE48" s="89">
        <f t="shared" si="43"/>
        <v>81.099801042856711</v>
      </c>
      <c r="BG48" s="30"/>
    </row>
    <row r="49" spans="1:67" x14ac:dyDescent="0.2">
      <c r="A49" s="66"/>
      <c r="B49" s="32"/>
      <c r="C49" s="79" t="s">
        <v>51</v>
      </c>
      <c r="D49" s="170">
        <f>'[1]Raw data'!AI68</f>
        <v>0.04</v>
      </c>
      <c r="E49" s="90">
        <f>'[1]Raw data'!AJ68</f>
        <v>0.18099999999999999</v>
      </c>
      <c r="F49" s="91">
        <f>'[1]Raw data'!AK68</f>
        <v>0.16300000000000001</v>
      </c>
      <c r="G49" s="91">
        <f>'[1]Raw data'!AL68</f>
        <v>0.17100000000000001</v>
      </c>
      <c r="H49" s="91">
        <f>'[1]Raw data'!AM68</f>
        <v>0.17399999999999999</v>
      </c>
      <c r="I49" s="91">
        <f>'[1]Raw data'!AN68</f>
        <v>0.154</v>
      </c>
      <c r="J49" s="92">
        <f>'[1]Raw data'!AO68</f>
        <v>0.17199999999999999</v>
      </c>
      <c r="K49" s="91">
        <f>'[1]Raw data'!AP68</f>
        <v>0.125</v>
      </c>
      <c r="L49" s="91">
        <f>'[1]Raw data'!AQ68</f>
        <v>9.5000000000000001E-2</v>
      </c>
      <c r="M49" s="91">
        <f>'[1]Raw data'!AR68</f>
        <v>6.0999999999999999E-2</v>
      </c>
      <c r="N49" s="93">
        <f>'[1]Raw data'!AS68</f>
        <v>4.9000000000000002E-2</v>
      </c>
      <c r="O49" s="169">
        <f>'[1]Raw data'!AT68</f>
        <v>4.2999999999999997E-2</v>
      </c>
      <c r="P49" s="34"/>
      <c r="R49" s="32"/>
      <c r="S49" s="80" t="s">
        <v>51</v>
      </c>
      <c r="T49" s="83"/>
      <c r="U49" s="95">
        <f t="shared" ref="U49:AD51" si="44">E49-E$56</f>
        <v>0.14299999999999999</v>
      </c>
      <c r="V49" s="95">
        <f t="shared" si="44"/>
        <v>0.1245</v>
      </c>
      <c r="W49" s="95">
        <f t="shared" si="44"/>
        <v>0.13150000000000001</v>
      </c>
      <c r="X49" s="95">
        <f t="shared" si="44"/>
        <v>0.13449999999999998</v>
      </c>
      <c r="Y49" s="95">
        <f t="shared" si="44"/>
        <v>0.112</v>
      </c>
      <c r="Z49" s="94">
        <f t="shared" si="44"/>
        <v>0.13349999999999998</v>
      </c>
      <c r="AA49" s="95">
        <f t="shared" si="44"/>
        <v>8.5000000000000006E-2</v>
      </c>
      <c r="AB49" s="95">
        <f t="shared" si="44"/>
        <v>5.6500000000000002E-2</v>
      </c>
      <c r="AC49" s="95">
        <f t="shared" si="44"/>
        <v>2.1999999999999999E-2</v>
      </c>
      <c r="AD49" s="95">
        <f t="shared" si="44"/>
        <v>9.5000000000000015E-3</v>
      </c>
      <c r="AE49" s="83"/>
      <c r="AF49" s="84"/>
      <c r="AG49" s="85"/>
      <c r="AH49" s="32"/>
      <c r="AI49" s="41">
        <f t="shared" si="41"/>
        <v>1.2306597813319606</v>
      </c>
      <c r="AJ49" s="41">
        <f t="shared" si="41"/>
        <v>1.5485463510778859</v>
      </c>
      <c r="AK49" s="41">
        <f t="shared" si="41"/>
        <v>1.0181470160189217</v>
      </c>
      <c r="AL49" s="41">
        <f t="shared" si="41"/>
        <v>0.98490257839936213</v>
      </c>
      <c r="AM49" s="41">
        <f t="shared" si="41"/>
        <v>0.77161879600144045</v>
      </c>
      <c r="AN49" s="41">
        <f t="shared" si="41"/>
        <v>0.77161879600144045</v>
      </c>
      <c r="AO49" s="41">
        <f t="shared" si="41"/>
        <v>0.79136480870539128</v>
      </c>
      <c r="AP49" s="41">
        <f t="shared" si="41"/>
        <v>0.82810341313105651</v>
      </c>
      <c r="AQ49" s="41">
        <f t="shared" si="41"/>
        <v>0.81278653752162056</v>
      </c>
      <c r="AR49" s="41">
        <f t="shared" si="41"/>
        <v>0.99311093785759663</v>
      </c>
      <c r="AS49" s="123"/>
      <c r="AT49" s="30"/>
      <c r="AU49" s="54"/>
      <c r="AV49" s="1" t="s">
        <v>41</v>
      </c>
      <c r="AW49" s="35">
        <f t="shared" si="42"/>
        <v>9.5710567835125122</v>
      </c>
      <c r="AX49" s="35">
        <f t="shared" si="42"/>
        <v>8.080159966943361</v>
      </c>
      <c r="AY49" s="35">
        <f t="shared" si="42"/>
        <v>3.8439492778152182</v>
      </c>
      <c r="AZ49" s="35">
        <f t="shared" si="42"/>
        <v>14.24966515487313</v>
      </c>
      <c r="BA49" s="35">
        <f t="shared" si="42"/>
        <v>26.129105720833884</v>
      </c>
      <c r="BB49" s="35">
        <f t="shared" si="43"/>
        <v>6.0029547842354596</v>
      </c>
      <c r="BC49" s="35">
        <f t="shared" si="43"/>
        <v>10.783884510682682</v>
      </c>
      <c r="BD49" s="35">
        <f t="shared" si="43"/>
        <v>6.420811586098333</v>
      </c>
      <c r="BE49" s="52">
        <f t="shared" si="43"/>
        <v>13.370111562771127</v>
      </c>
      <c r="BG49" s="30"/>
    </row>
    <row r="50" spans="1:67" x14ac:dyDescent="0.2">
      <c r="A50" s="66"/>
      <c r="B50" s="32"/>
      <c r="C50" s="79" t="s">
        <v>52</v>
      </c>
      <c r="D50" s="170">
        <f>'[1]Raw data'!AI69</f>
        <v>0.04</v>
      </c>
      <c r="E50" s="96">
        <f>'[1]Raw data'!AJ69</f>
        <v>0.17499999999999999</v>
      </c>
      <c r="F50" s="97">
        <f>'[1]Raw data'!AK69</f>
        <v>0.13800000000000001</v>
      </c>
      <c r="G50" s="97">
        <f>'[1]Raw data'!AL69</f>
        <v>0.13700000000000001</v>
      </c>
      <c r="H50" s="97">
        <f>'[1]Raw data'!AM69</f>
        <v>0.13200000000000001</v>
      </c>
      <c r="I50" s="97">
        <f>'[1]Raw data'!AN69</f>
        <v>0.114</v>
      </c>
      <c r="J50" s="98">
        <f>'[1]Raw data'!AO69</f>
        <v>0.13600000000000001</v>
      </c>
      <c r="K50" s="97">
        <f>'[1]Raw data'!AP69</f>
        <v>0.106</v>
      </c>
      <c r="L50" s="97">
        <f>'[1]Raw data'!AQ69</f>
        <v>0.09</v>
      </c>
      <c r="M50" s="97">
        <f>'[1]Raw data'!AR69</f>
        <v>0.06</v>
      </c>
      <c r="N50" s="99">
        <f>'[1]Raw data'!AS69</f>
        <v>4.9000000000000002E-2</v>
      </c>
      <c r="O50" s="169">
        <f>'[1]Raw data'!AT69</f>
        <v>4.2999999999999997E-2</v>
      </c>
      <c r="P50" s="34"/>
      <c r="R50" s="32"/>
      <c r="S50" s="80" t="s">
        <v>52</v>
      </c>
      <c r="T50" s="83"/>
      <c r="U50" s="95">
        <f t="shared" si="44"/>
        <v>0.13699999999999998</v>
      </c>
      <c r="V50" s="95">
        <f t="shared" si="44"/>
        <v>9.9500000000000005E-2</v>
      </c>
      <c r="W50" s="95">
        <f t="shared" si="44"/>
        <v>9.7500000000000003E-2</v>
      </c>
      <c r="X50" s="95">
        <f t="shared" si="44"/>
        <v>9.2499999999999999E-2</v>
      </c>
      <c r="Y50" s="95">
        <f t="shared" si="44"/>
        <v>7.2000000000000008E-2</v>
      </c>
      <c r="Z50" s="94">
        <f t="shared" si="44"/>
        <v>9.7500000000000003E-2</v>
      </c>
      <c r="AA50" s="95">
        <f t="shared" si="44"/>
        <v>6.6000000000000003E-2</v>
      </c>
      <c r="AB50" s="95">
        <f t="shared" si="44"/>
        <v>5.1499999999999997E-2</v>
      </c>
      <c r="AC50" s="95">
        <f t="shared" si="44"/>
        <v>2.0999999999999998E-2</v>
      </c>
      <c r="AD50" s="95">
        <f t="shared" si="44"/>
        <v>9.5000000000000015E-3</v>
      </c>
      <c r="AE50" s="83"/>
      <c r="AF50" s="84"/>
      <c r="AG50" s="85"/>
      <c r="AH50" s="32"/>
      <c r="AI50" s="42">
        <f t="shared" si="41"/>
        <v>1.0090001299784221</v>
      </c>
      <c r="AJ50" s="42">
        <f t="shared" si="41"/>
        <v>1.4880770554298328</v>
      </c>
      <c r="AK50" s="42">
        <f t="shared" si="41"/>
        <v>1.1407237740182361</v>
      </c>
      <c r="AL50" s="42">
        <f t="shared" si="41"/>
        <v>1.207811580633102</v>
      </c>
      <c r="AM50" s="42">
        <f t="shared" si="41"/>
        <v>0.98082925301172619</v>
      </c>
      <c r="AN50" s="41">
        <f t="shared" si="41"/>
        <v>1.0319209141694374</v>
      </c>
      <c r="AO50" s="42">
        <f t="shared" si="41"/>
        <v>0.6931471805599454</v>
      </c>
      <c r="AP50" s="42">
        <f t="shared" si="41"/>
        <v>0.71783979315031621</v>
      </c>
      <c r="AQ50" s="42">
        <f t="shared" si="41"/>
        <v>0.60613580357031616</v>
      </c>
      <c r="AR50" s="42">
        <f t="shared" si="41"/>
        <v>6.8992871486951657E-2</v>
      </c>
      <c r="AS50" s="123"/>
      <c r="AT50" s="30"/>
      <c r="AU50" s="87" t="s">
        <v>42</v>
      </c>
      <c r="AV50" s="1" t="s">
        <v>40</v>
      </c>
      <c r="AW50" s="88">
        <f t="shared" ref="AW50:BA51" si="45">AV39</f>
        <v>-3.0959398062133756</v>
      </c>
      <c r="AX50" s="88">
        <f t="shared" si="45"/>
        <v>-15.945776796845518</v>
      </c>
      <c r="AY50" s="88">
        <f t="shared" si="45"/>
        <v>3.1747399635480411</v>
      </c>
      <c r="AZ50" s="88">
        <f t="shared" si="45"/>
        <v>0.39594140101453978</v>
      </c>
      <c r="BA50" s="88">
        <f t="shared" si="45"/>
        <v>19.272501151292492</v>
      </c>
      <c r="BB50" s="88">
        <f t="shared" ref="BB50:BE51" si="46">BB39</f>
        <v>25.061848954824004</v>
      </c>
      <c r="BC50" s="88">
        <f t="shared" si="46"/>
        <v>41.954303912436771</v>
      </c>
      <c r="BD50" s="88">
        <f t="shared" si="46"/>
        <v>63.401664983533259</v>
      </c>
      <c r="BE50" s="89">
        <f t="shared" si="46"/>
        <v>90.978698609446823</v>
      </c>
      <c r="BG50" s="30"/>
    </row>
    <row r="51" spans="1:67" x14ac:dyDescent="0.2">
      <c r="A51" s="66"/>
      <c r="B51" s="32"/>
      <c r="C51" s="79" t="s">
        <v>53</v>
      </c>
      <c r="D51" s="170">
        <f>'[1]Raw data'!AI70</f>
        <v>3.9E-2</v>
      </c>
      <c r="E51" s="96">
        <f>'[1]Raw data'!AJ70</f>
        <v>0.16</v>
      </c>
      <c r="F51" s="97">
        <f>'[1]Raw data'!AK70</f>
        <v>0.13</v>
      </c>
      <c r="G51" s="97">
        <f>'[1]Raw data'!AL70</f>
        <v>0.128</v>
      </c>
      <c r="H51" s="97">
        <f>'[1]Raw data'!AM70</f>
        <v>0.11700000000000001</v>
      </c>
      <c r="I51" s="97">
        <f>'[1]Raw data'!AN70</f>
        <v>0.104</v>
      </c>
      <c r="J51" s="98">
        <f>'[1]Raw data'!AO70</f>
        <v>0.11</v>
      </c>
      <c r="K51" s="97">
        <f>'[1]Raw data'!AP70</f>
        <v>9.1999999999999998E-2</v>
      </c>
      <c r="L51" s="97">
        <f>'[1]Raw data'!AQ70</f>
        <v>7.9000000000000001E-2</v>
      </c>
      <c r="M51" s="97">
        <f>'[1]Raw data'!AR70</f>
        <v>5.8999999999999997E-2</v>
      </c>
      <c r="N51" s="99">
        <f>'[1]Raw data'!AS70</f>
        <v>4.9000000000000002E-2</v>
      </c>
      <c r="O51" s="169">
        <f>'[1]Raw data'!AT70</f>
        <v>3.9E-2</v>
      </c>
      <c r="P51" s="34"/>
      <c r="R51" s="32"/>
      <c r="S51" s="80" t="s">
        <v>53</v>
      </c>
      <c r="T51" s="83"/>
      <c r="U51" s="95">
        <f t="shared" si="44"/>
        <v>0.122</v>
      </c>
      <c r="V51" s="95">
        <f t="shared" si="44"/>
        <v>9.1499999999999998E-2</v>
      </c>
      <c r="W51" s="95">
        <f t="shared" si="44"/>
        <v>8.8499999999999995E-2</v>
      </c>
      <c r="X51" s="95">
        <f t="shared" si="44"/>
        <v>7.7500000000000013E-2</v>
      </c>
      <c r="Y51" s="95">
        <f t="shared" si="44"/>
        <v>6.2E-2</v>
      </c>
      <c r="Z51" s="94">
        <f t="shared" si="44"/>
        <v>7.1500000000000008E-2</v>
      </c>
      <c r="AA51" s="95">
        <f t="shared" si="44"/>
        <v>5.2000000000000005E-2</v>
      </c>
      <c r="AB51" s="95">
        <f t="shared" si="44"/>
        <v>4.0500000000000001E-2</v>
      </c>
      <c r="AC51" s="95">
        <f t="shared" si="44"/>
        <v>1.9999999999999997E-2</v>
      </c>
      <c r="AD51" s="95">
        <f t="shared" si="44"/>
        <v>9.5000000000000015E-3</v>
      </c>
      <c r="AE51" s="83"/>
      <c r="AF51" s="84"/>
      <c r="AG51" s="85"/>
      <c r="AH51" s="32"/>
      <c r="AI51" s="42">
        <f t="shared" si="41"/>
        <v>1.0334729864971481</v>
      </c>
      <c r="AJ51" s="42">
        <f t="shared" si="41"/>
        <v>1.4453278927040838</v>
      </c>
      <c r="AK51" s="42">
        <f t="shared" si="41"/>
        <v>1.0793809267402215</v>
      </c>
      <c r="AL51" s="42">
        <f t="shared" si="41"/>
        <v>1.2629153399593864</v>
      </c>
      <c r="AM51" s="42">
        <f t="shared" si="41"/>
        <v>0.96343751029985736</v>
      </c>
      <c r="AN51" s="41">
        <f t="shared" si="41"/>
        <v>1.2074151485169087</v>
      </c>
      <c r="AO51" s="42">
        <f t="shared" si="41"/>
        <v>0.76460614454209042</v>
      </c>
      <c r="AP51" s="42">
        <f t="shared" si="41"/>
        <v>0.76546784213957109</v>
      </c>
      <c r="AQ51" s="42">
        <f t="shared" si="41"/>
        <v>0.40546510810816461</v>
      </c>
      <c r="AR51" s="42">
        <f t="shared" si="41"/>
        <v>-7.4107972153721668E-2</v>
      </c>
      <c r="AS51" s="123"/>
      <c r="AT51" s="50"/>
      <c r="AU51" s="54"/>
      <c r="AV51" s="1" t="s">
        <v>41</v>
      </c>
      <c r="AW51" s="35">
        <f t="shared" si="45"/>
        <v>9.8892226959942899</v>
      </c>
      <c r="AX51" s="35">
        <f t="shared" si="45"/>
        <v>17.26071198639994</v>
      </c>
      <c r="AY51" s="35">
        <f t="shared" si="45"/>
        <v>6.9703534910830642</v>
      </c>
      <c r="AZ51" s="35">
        <f t="shared" si="45"/>
        <v>10.805984050792524</v>
      </c>
      <c r="BA51" s="35">
        <f t="shared" si="45"/>
        <v>11.992561220495501</v>
      </c>
      <c r="BB51" s="35">
        <f t="shared" si="46"/>
        <v>4.2178984291917976</v>
      </c>
      <c r="BC51" s="35">
        <f t="shared" si="46"/>
        <v>8.9412230390648944</v>
      </c>
      <c r="BD51" s="35">
        <f t="shared" si="46"/>
        <v>3.3136575834417088</v>
      </c>
      <c r="BE51" s="52">
        <f t="shared" si="46"/>
        <v>2.9679362708983916</v>
      </c>
      <c r="BG51" s="50"/>
    </row>
    <row r="52" spans="1:67" x14ac:dyDescent="0.2">
      <c r="A52" s="66"/>
      <c r="B52" s="32"/>
      <c r="C52" s="79" t="s">
        <v>54</v>
      </c>
      <c r="D52" s="170">
        <f>'[1]Raw data'!AI71</f>
        <v>4.1000000000000002E-2</v>
      </c>
      <c r="E52" s="100">
        <f>'[1]Raw data'!AJ71</f>
        <v>0.16500000000000001</v>
      </c>
      <c r="F52" s="98">
        <f>'[1]Raw data'!AK71</f>
        <v>0.13900000000000001</v>
      </c>
      <c r="G52" s="98">
        <f>'[1]Raw data'!AL71</f>
        <v>0.13600000000000001</v>
      </c>
      <c r="H52" s="98">
        <f>'[1]Raw data'!AM71</f>
        <v>0.125</v>
      </c>
      <c r="I52" s="98">
        <f>'[1]Raw data'!AN71</f>
        <v>0.113</v>
      </c>
      <c r="J52" s="98">
        <f>'[1]Raw data'!AO71</f>
        <v>0.11700000000000001</v>
      </c>
      <c r="K52" s="98">
        <f>'[1]Raw data'!AP71</f>
        <v>0.115</v>
      </c>
      <c r="L52" s="98">
        <f>'[1]Raw data'!AQ71</f>
        <v>0.122</v>
      </c>
      <c r="M52" s="98">
        <f>'[1]Raw data'!AR71</f>
        <v>0.12</v>
      </c>
      <c r="N52" s="101">
        <f>'[1]Raw data'!AS71</f>
        <v>4.9000000000000002E-2</v>
      </c>
      <c r="O52" s="169">
        <f>'[1]Raw data'!AT71</f>
        <v>3.9E-2</v>
      </c>
      <c r="P52" s="34"/>
      <c r="R52" s="32"/>
      <c r="S52" s="80" t="s">
        <v>54</v>
      </c>
      <c r="T52" s="83"/>
      <c r="U52" s="94">
        <f>E52-$O$56</f>
        <v>0.12533333333333335</v>
      </c>
      <c r="V52" s="94">
        <f>F52-$O$56</f>
        <v>9.9333333333333343E-2</v>
      </c>
      <c r="W52" s="94">
        <f>G52-$O$56</f>
        <v>9.633333333333334E-2</v>
      </c>
      <c r="X52" s="94">
        <f>H52-$O$56</f>
        <v>8.533333333333333E-2</v>
      </c>
      <c r="Y52" s="94">
        <f>I52-$O$56</f>
        <v>7.3333333333333334E-2</v>
      </c>
      <c r="Z52" s="94">
        <f>I52-$O$56</f>
        <v>7.3333333333333334E-2</v>
      </c>
      <c r="AA52" s="94">
        <f>J52-$O$56</f>
        <v>7.7333333333333337E-2</v>
      </c>
      <c r="AB52" s="94">
        <f>K52-$O$56</f>
        <v>7.5333333333333335E-2</v>
      </c>
      <c r="AC52" s="94">
        <f>L52-$O$56</f>
        <v>8.2333333333333328E-2</v>
      </c>
      <c r="AD52" s="94">
        <f>M52-$O$56</f>
        <v>8.0333333333333326E-2</v>
      </c>
      <c r="AE52" s="83"/>
      <c r="AF52" s="84"/>
      <c r="AH52" s="61" t="s">
        <v>40</v>
      </c>
      <c r="AI52" s="105">
        <f t="shared" ref="AI52:AR52" si="47">AVERAGE(AI46:AI48,AI50:AI51)</f>
        <v>0.99444656052081659</v>
      </c>
      <c r="AJ52" s="105">
        <f t="shared" si="47"/>
        <v>1.3427171254487913</v>
      </c>
      <c r="AK52" s="105">
        <f t="shared" si="47"/>
        <v>0.9724212959775127</v>
      </c>
      <c r="AL52" s="105">
        <f t="shared" si="47"/>
        <v>1.0089672740946676</v>
      </c>
      <c r="AM52" s="105">
        <f t="shared" si="47"/>
        <v>0.79383749322260044</v>
      </c>
      <c r="AN52" s="105">
        <f t="shared" si="47"/>
        <v>0.93953053104564788</v>
      </c>
      <c r="AO52" s="105">
        <f t="shared" si="47"/>
        <v>0.74187159709149575</v>
      </c>
      <c r="AP52" s="105">
        <f t="shared" si="47"/>
        <v>0.79833122315332106</v>
      </c>
      <c r="AQ52" s="105">
        <f t="shared" si="47"/>
        <v>0.46475746012892999</v>
      </c>
      <c r="AR52" s="105">
        <f t="shared" si="47"/>
        <v>-3.0962286028929677E-2</v>
      </c>
      <c r="AS52" s="124"/>
      <c r="AT52" s="40"/>
      <c r="AU52" s="87" t="s">
        <v>47</v>
      </c>
      <c r="AV52" s="1" t="s">
        <v>40</v>
      </c>
      <c r="AW52" s="88">
        <f t="shared" ref="AW52:BA53" si="48">AV18</f>
        <v>-10.152647775628154</v>
      </c>
      <c r="AX52" s="88">
        <f t="shared" si="48"/>
        <v>-1.2855894266474424</v>
      </c>
      <c r="AY52" s="88">
        <f t="shared" si="48"/>
        <v>-1.1069910246268959</v>
      </c>
      <c r="AZ52" s="88">
        <f t="shared" si="48"/>
        <v>-1.5685572681017592</v>
      </c>
      <c r="BA52" s="88">
        <f t="shared" si="48"/>
        <v>9.8149339264153266</v>
      </c>
      <c r="BB52" s="88">
        <f t="shared" ref="BB52:BE53" si="49">BB18</f>
        <v>15.712165611409825</v>
      </c>
      <c r="BC52" s="88">
        <f t="shared" si="49"/>
        <v>30.552884880059583</v>
      </c>
      <c r="BD52" s="88">
        <f t="shared" si="49"/>
        <v>52.983777633604824</v>
      </c>
      <c r="BE52" s="89">
        <f t="shared" si="49"/>
        <v>85.163282087299905</v>
      </c>
      <c r="BF52" s="65"/>
      <c r="BG52" s="40"/>
    </row>
    <row r="53" spans="1:67" x14ac:dyDescent="0.2">
      <c r="A53" s="66"/>
      <c r="B53" s="32"/>
      <c r="C53" s="79" t="s">
        <v>55</v>
      </c>
      <c r="D53" s="171">
        <f>'[1]Raw data'!AI72</f>
        <v>0.04</v>
      </c>
      <c r="E53" s="96">
        <f>'[1]Raw data'!AJ72</f>
        <v>0.17</v>
      </c>
      <c r="F53" s="102">
        <f>'[1]Raw data'!AK72</f>
        <v>0.14799999999999999</v>
      </c>
      <c r="G53" s="102">
        <f>'[1]Raw data'!AL72</f>
        <v>0.154</v>
      </c>
      <c r="H53" s="102">
        <f>'[1]Raw data'!AM72</f>
        <v>0.14000000000000001</v>
      </c>
      <c r="I53" s="102">
        <f>'[1]Raw data'!AN72</f>
        <v>0.13300000000000001</v>
      </c>
      <c r="J53" s="103">
        <f>'[1]Raw data'!AO72</f>
        <v>0.13400000000000001</v>
      </c>
      <c r="K53" s="102">
        <f>'[1]Raw data'!AP72</f>
        <v>0.112</v>
      </c>
      <c r="L53" s="102">
        <f>'[1]Raw data'!AQ72</f>
        <v>8.6999999999999994E-2</v>
      </c>
      <c r="M53" s="102">
        <f>'[1]Raw data'!AR72</f>
        <v>5.8999999999999997E-2</v>
      </c>
      <c r="N53" s="104">
        <f>'[1]Raw data'!AS72</f>
        <v>4.8000000000000001E-2</v>
      </c>
      <c r="O53" s="169">
        <f>'[1]Raw data'!AT72</f>
        <v>3.9E-2</v>
      </c>
      <c r="P53" s="34"/>
      <c r="R53" s="32"/>
      <c r="S53" s="80" t="s">
        <v>55</v>
      </c>
      <c r="T53" s="83"/>
      <c r="U53" s="95">
        <f t="shared" ref="U53:AD54" si="50">E53-E$56</f>
        <v>0.13200000000000001</v>
      </c>
      <c r="V53" s="95">
        <f t="shared" si="50"/>
        <v>0.10949999999999999</v>
      </c>
      <c r="W53" s="95">
        <f t="shared" si="50"/>
        <v>0.11449999999999999</v>
      </c>
      <c r="X53" s="95">
        <f t="shared" si="50"/>
        <v>0.10050000000000001</v>
      </c>
      <c r="Y53" s="95">
        <f t="shared" si="50"/>
        <v>9.1000000000000011E-2</v>
      </c>
      <c r="Z53" s="94">
        <f t="shared" si="50"/>
        <v>9.5500000000000002E-2</v>
      </c>
      <c r="AA53" s="95">
        <f t="shared" si="50"/>
        <v>7.2000000000000008E-2</v>
      </c>
      <c r="AB53" s="95">
        <f t="shared" si="50"/>
        <v>4.8499999999999995E-2</v>
      </c>
      <c r="AC53" s="95">
        <f t="shared" si="50"/>
        <v>1.9999999999999997E-2</v>
      </c>
      <c r="AD53" s="95">
        <f t="shared" si="50"/>
        <v>8.5000000000000006E-3</v>
      </c>
      <c r="AE53" s="83"/>
      <c r="AF53" s="84"/>
      <c r="AG53" s="75"/>
      <c r="AH53" s="61" t="s">
        <v>41</v>
      </c>
      <c r="AI53" s="110">
        <f t="shared" ref="AI53:AR53" si="51">STDEV(AI46:AI48,AI50:AI51)</f>
        <v>0.14388440062684046</v>
      </c>
      <c r="AJ53" s="110">
        <f t="shared" si="51"/>
        <v>0.35743061295352346</v>
      </c>
      <c r="AK53" s="110">
        <f t="shared" si="51"/>
        <v>0.13904588763782871</v>
      </c>
      <c r="AL53" s="110">
        <f t="shared" si="51"/>
        <v>0.23791405905679197</v>
      </c>
      <c r="AM53" s="110">
        <f t="shared" si="51"/>
        <v>0.224689385185316</v>
      </c>
      <c r="AN53" s="110">
        <f t="shared" si="51"/>
        <v>0.20736736066342129</v>
      </c>
      <c r="AO53" s="110">
        <f t="shared" si="51"/>
        <v>0.12009802495628558</v>
      </c>
      <c r="AP53" s="110">
        <f t="shared" si="51"/>
        <v>9.5080985708817234E-2</v>
      </c>
      <c r="AQ53" s="110">
        <f t="shared" si="51"/>
        <v>0.13425734198088771</v>
      </c>
      <c r="AR53" s="110">
        <f t="shared" si="51"/>
        <v>0.15631674535558224</v>
      </c>
      <c r="AS53" s="125"/>
      <c r="AT53" s="35"/>
      <c r="AU53" s="57"/>
      <c r="AV53" s="37" t="s">
        <v>41</v>
      </c>
      <c r="AW53" s="51">
        <f t="shared" si="48"/>
        <v>7.84200565628442</v>
      </c>
      <c r="AX53" s="51">
        <f t="shared" si="48"/>
        <v>6.9208656665404824</v>
      </c>
      <c r="AY53" s="51">
        <f t="shared" si="48"/>
        <v>7.659763294126976</v>
      </c>
      <c r="AZ53" s="51">
        <f t="shared" si="48"/>
        <v>9.6901254965793608</v>
      </c>
      <c r="BA53" s="51">
        <f t="shared" si="48"/>
        <v>8.3885737219708769</v>
      </c>
      <c r="BB53" s="51">
        <f t="shared" si="49"/>
        <v>6.6189366439856085</v>
      </c>
      <c r="BC53" s="51">
        <f t="shared" si="49"/>
        <v>8.281137062546863</v>
      </c>
      <c r="BD53" s="51">
        <f t="shared" si="49"/>
        <v>3.8785770757263363</v>
      </c>
      <c r="BE53" s="53">
        <f t="shared" si="49"/>
        <v>1.6876833439149728</v>
      </c>
      <c r="BG53" s="35"/>
    </row>
    <row r="54" spans="1:67" ht="13.5" thickBot="1" x14ac:dyDescent="0.25">
      <c r="A54" s="66"/>
      <c r="B54" s="32"/>
      <c r="C54" s="79" t="s">
        <v>56</v>
      </c>
      <c r="D54" s="171">
        <f>'[1]Raw data'!AI73</f>
        <v>3.7999999999999999E-2</v>
      </c>
      <c r="E54" s="106">
        <f>'[1]Raw data'!AJ73</f>
        <v>0.21099999999999999</v>
      </c>
      <c r="F54" s="107">
        <f>'[1]Raw data'!AK73</f>
        <v>0.184</v>
      </c>
      <c r="G54" s="107">
        <f>'[1]Raw data'!AL73</f>
        <v>0.187</v>
      </c>
      <c r="H54" s="107">
        <f>'[1]Raw data'!AM73</f>
        <v>0.16200000000000001</v>
      </c>
      <c r="I54" s="107">
        <f>'[1]Raw data'!AN73</f>
        <v>0.155</v>
      </c>
      <c r="J54" s="108">
        <f>'[1]Raw data'!AO73</f>
        <v>0.156</v>
      </c>
      <c r="K54" s="107">
        <f>'[1]Raw data'!AP73</f>
        <v>0.123</v>
      </c>
      <c r="L54" s="107">
        <f>'[1]Raw data'!AQ73</f>
        <v>8.8999999999999996E-2</v>
      </c>
      <c r="M54" s="107">
        <f>'[1]Raw data'!AR73</f>
        <v>6.0999999999999999E-2</v>
      </c>
      <c r="N54" s="109">
        <f>'[1]Raw data'!AS73</f>
        <v>4.9000000000000002E-2</v>
      </c>
      <c r="O54" s="169">
        <f>'[1]Raw data'!AT73</f>
        <v>0.04</v>
      </c>
      <c r="P54" s="34"/>
      <c r="R54" s="32"/>
      <c r="S54" s="80" t="s">
        <v>56</v>
      </c>
      <c r="T54" s="83"/>
      <c r="U54" s="95">
        <f t="shared" si="50"/>
        <v>0.17299999999999999</v>
      </c>
      <c r="V54" s="95">
        <f t="shared" si="50"/>
        <v>0.14549999999999999</v>
      </c>
      <c r="W54" s="95">
        <f t="shared" si="50"/>
        <v>0.14749999999999999</v>
      </c>
      <c r="X54" s="95">
        <f t="shared" si="50"/>
        <v>0.1225</v>
      </c>
      <c r="Y54" s="95">
        <f t="shared" si="50"/>
        <v>0.113</v>
      </c>
      <c r="Z54" s="94">
        <f t="shared" si="50"/>
        <v>0.11749999999999999</v>
      </c>
      <c r="AA54" s="95">
        <f t="shared" si="50"/>
        <v>8.3000000000000004E-2</v>
      </c>
      <c r="AB54" s="95">
        <f t="shared" si="50"/>
        <v>5.0499999999999996E-2</v>
      </c>
      <c r="AC54" s="95">
        <f t="shared" si="50"/>
        <v>2.1999999999999999E-2</v>
      </c>
      <c r="AD54" s="95">
        <f t="shared" si="50"/>
        <v>9.5000000000000015E-3</v>
      </c>
      <c r="AE54" s="83"/>
      <c r="AF54" s="84"/>
      <c r="AG54" s="85"/>
      <c r="AH54" s="86" t="s">
        <v>58</v>
      </c>
      <c r="AI54" s="73">
        <f t="shared" ref="AI54:AR54" si="52">AI53/AI52*100</f>
        <v>14.468791621289794</v>
      </c>
      <c r="AJ54" s="73">
        <f t="shared" si="52"/>
        <v>26.619948921412277</v>
      </c>
      <c r="AK54" s="73">
        <f t="shared" si="52"/>
        <v>14.298934856013702</v>
      </c>
      <c r="AL54" s="73">
        <f t="shared" si="52"/>
        <v>23.579957959515482</v>
      </c>
      <c r="AM54" s="73">
        <f t="shared" si="52"/>
        <v>28.304204211013591</v>
      </c>
      <c r="AN54" s="73">
        <f t="shared" si="52"/>
        <v>22.071380738700675</v>
      </c>
      <c r="AO54" s="73">
        <f t="shared" si="52"/>
        <v>16.18851906814189</v>
      </c>
      <c r="AP54" s="73">
        <f t="shared" si="52"/>
        <v>11.909967060195608</v>
      </c>
      <c r="AQ54" s="73">
        <f t="shared" si="52"/>
        <v>28.88761418561047</v>
      </c>
      <c r="AR54" s="73">
        <f t="shared" si="52"/>
        <v>-504.86177025019197</v>
      </c>
      <c r="AS54" s="126"/>
    </row>
    <row r="55" spans="1:67" ht="13.5" thickBot="1" x14ac:dyDescent="0.25">
      <c r="A55" s="66"/>
      <c r="B55" s="32"/>
      <c r="C55" s="79" t="s">
        <v>57</v>
      </c>
      <c r="D55" s="111">
        <f>'[1]Raw data'!AI74</f>
        <v>3.9E-2</v>
      </c>
      <c r="E55" s="165">
        <f>'[1]Raw data'!AJ74</f>
        <v>3.6999999999999998E-2</v>
      </c>
      <c r="F55" s="165">
        <f>'[1]Raw data'!AK74</f>
        <v>3.7999999999999999E-2</v>
      </c>
      <c r="G55" s="165">
        <f>'[1]Raw data'!AL74</f>
        <v>3.7999999999999999E-2</v>
      </c>
      <c r="H55" s="165">
        <f>'[1]Raw data'!AM74</f>
        <v>3.9E-2</v>
      </c>
      <c r="I55" s="165">
        <f>'[1]Raw data'!AN74</f>
        <v>3.7999999999999999E-2</v>
      </c>
      <c r="J55" s="194">
        <f>'[1]Raw data'!AO74</f>
        <v>3.7999999999999999E-2</v>
      </c>
      <c r="K55" s="165">
        <f>'[1]Raw data'!AP74</f>
        <v>3.6999999999999998E-2</v>
      </c>
      <c r="L55" s="165">
        <f>'[1]Raw data'!AQ74</f>
        <v>3.7999999999999999E-2</v>
      </c>
      <c r="M55" s="165">
        <f>'[1]Raw data'!AR74</f>
        <v>3.7999999999999999E-2</v>
      </c>
      <c r="N55" s="165">
        <f>'[1]Raw data'!AS74</f>
        <v>3.9E-2</v>
      </c>
      <c r="O55" s="169">
        <f>'[1]Raw data'!AT74</f>
        <v>3.6999999999999998E-2</v>
      </c>
      <c r="P55" s="34"/>
      <c r="R55" s="32"/>
      <c r="S55" s="80" t="s">
        <v>57</v>
      </c>
      <c r="T55" s="83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83"/>
      <c r="AF55" s="84"/>
      <c r="AG55" s="85"/>
      <c r="AH55" s="32"/>
      <c r="AJ55" s="73"/>
      <c r="AL55" s="1" t="s">
        <v>31</v>
      </c>
      <c r="AM55" s="39">
        <f>AVERAGE(AI59:AR59,AN56:AN58,AN60:AN61)</f>
        <v>0.79106368914402503</v>
      </c>
      <c r="AN55" s="74">
        <f>STDEV(AI59:AR59,AN56:AN58,AN60:AN61)</f>
        <v>0.15170825985388089</v>
      </c>
      <c r="AO55" s="73">
        <f>AN55/AM55*100</f>
        <v>19.177755462147136</v>
      </c>
      <c r="AS55" s="34"/>
      <c r="AT55" s="30"/>
      <c r="BG55" s="30"/>
    </row>
    <row r="56" spans="1:67" x14ac:dyDescent="0.2">
      <c r="A56" s="66"/>
      <c r="B56" s="32"/>
      <c r="C56" s="113" t="s">
        <v>40</v>
      </c>
      <c r="D56" s="114">
        <f>AVERAGE(D48:D55)</f>
        <v>3.9625E-2</v>
      </c>
      <c r="E56" s="114">
        <f t="shared" ref="E56:N56" si="53">AVERAGE(E48,E55)</f>
        <v>3.7999999999999999E-2</v>
      </c>
      <c r="F56" s="114">
        <f t="shared" si="53"/>
        <v>3.85E-2</v>
      </c>
      <c r="G56" s="114">
        <f t="shared" si="53"/>
        <v>3.95E-2</v>
      </c>
      <c r="H56" s="114">
        <f t="shared" si="53"/>
        <v>3.95E-2</v>
      </c>
      <c r="I56" s="114">
        <f t="shared" si="53"/>
        <v>4.1999999999999996E-2</v>
      </c>
      <c r="J56" s="167">
        <f t="shared" si="53"/>
        <v>3.85E-2</v>
      </c>
      <c r="K56" s="114">
        <f t="shared" si="53"/>
        <v>3.9999999999999994E-2</v>
      </c>
      <c r="L56" s="114">
        <f t="shared" si="53"/>
        <v>3.85E-2</v>
      </c>
      <c r="M56" s="114">
        <f t="shared" si="53"/>
        <v>3.9E-2</v>
      </c>
      <c r="N56" s="114">
        <f t="shared" si="53"/>
        <v>3.95E-2</v>
      </c>
      <c r="O56" s="115">
        <f>AVERAGE(D48:D55,J48,J55,O48:O55)</f>
        <v>3.966666666666667E-2</v>
      </c>
      <c r="P56" s="34"/>
      <c r="R56" s="32"/>
      <c r="S56" s="117">
        <f>AVERAGE(U52:AD52,Z49:Z51,Z53:Z54)</f>
        <v>9.2255555555555549E-2</v>
      </c>
      <c r="T56" s="55" t="s">
        <v>40</v>
      </c>
      <c r="U56" s="118">
        <f t="shared" ref="U56:AD56" si="54">AVERAGE(U49:U51,U53:U54)</f>
        <v>0.14140000000000003</v>
      </c>
      <c r="V56" s="118">
        <f t="shared" si="54"/>
        <v>0.11410000000000001</v>
      </c>
      <c r="W56" s="118">
        <f t="shared" si="54"/>
        <v>0.1159</v>
      </c>
      <c r="X56" s="118">
        <f t="shared" si="54"/>
        <v>0.10550000000000001</v>
      </c>
      <c r="Y56" s="118">
        <f t="shared" si="54"/>
        <v>0.09</v>
      </c>
      <c r="Z56" s="118">
        <f t="shared" si="54"/>
        <v>0.10310000000000001</v>
      </c>
      <c r="AA56" s="118">
        <f t="shared" si="54"/>
        <v>7.1600000000000011E-2</v>
      </c>
      <c r="AB56" s="118">
        <f t="shared" si="54"/>
        <v>4.9499999999999995E-2</v>
      </c>
      <c r="AC56" s="118">
        <f t="shared" si="54"/>
        <v>2.0999999999999998E-2</v>
      </c>
      <c r="AD56" s="118">
        <f t="shared" si="54"/>
        <v>9.300000000000001E-3</v>
      </c>
      <c r="AE56" s="105"/>
      <c r="AF56" s="34"/>
      <c r="AG56" s="85"/>
      <c r="AH56" s="81" t="s">
        <v>78</v>
      </c>
      <c r="AI56" s="42">
        <f t="shared" ref="AI56:AR61" si="55">(LN(U49)-LN(U37))/1</f>
        <v>0.8853071863541877</v>
      </c>
      <c r="AJ56" s="42">
        <f t="shared" si="55"/>
        <v>0.35266692254119336</v>
      </c>
      <c r="AK56" s="42">
        <f t="shared" si="55"/>
        <v>0.93742504394812887</v>
      </c>
      <c r="AL56" s="42">
        <f t="shared" si="55"/>
        <v>0.90336349737269517</v>
      </c>
      <c r="AM56" s="42">
        <f t="shared" si="55"/>
        <v>0.93430923737683313</v>
      </c>
      <c r="AN56" s="41">
        <f t="shared" si="55"/>
        <v>0.91441982393834298</v>
      </c>
      <c r="AO56" s="42">
        <f t="shared" si="55"/>
        <v>0.83173334384609188</v>
      </c>
      <c r="AP56" s="42">
        <f t="shared" si="55"/>
        <v>0.79556218598801465</v>
      </c>
      <c r="AQ56" s="42">
        <f t="shared" si="55"/>
        <v>0.52609309589677933</v>
      </c>
      <c r="AR56" s="42">
        <f t="shared" si="55"/>
        <v>0.23638877806423064</v>
      </c>
      <c r="AS56" s="123"/>
      <c r="AT56" s="30"/>
      <c r="BM56" s="130" t="s">
        <v>65</v>
      </c>
      <c r="BN56" s="131"/>
      <c r="BO56" s="132"/>
    </row>
    <row r="57" spans="1:67" x14ac:dyDescent="0.2">
      <c r="A57" s="66"/>
      <c r="B57" s="32"/>
      <c r="C57" s="138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34"/>
      <c r="R57" s="32"/>
      <c r="S57" s="119">
        <f>STDEV(U52:AD52,Z49:Z54)</f>
        <v>1.96932935332104E-2</v>
      </c>
      <c r="T57" s="55" t="s">
        <v>41</v>
      </c>
      <c r="U57" s="120">
        <f t="shared" ref="U57:AD57" si="56">STDEV(U49:U51,U53:U54)</f>
        <v>1.9269146322553863E-2</v>
      </c>
      <c r="V57" s="120">
        <f t="shared" si="56"/>
        <v>2.1442947558579714E-2</v>
      </c>
      <c r="W57" s="120">
        <f t="shared" si="56"/>
        <v>2.4151604501564661E-2</v>
      </c>
      <c r="X57" s="120">
        <f t="shared" si="56"/>
        <v>2.2956480566497874E-2</v>
      </c>
      <c r="Y57" s="120">
        <f t="shared" si="56"/>
        <v>2.3032585612562075E-2</v>
      </c>
      <c r="Z57" s="120">
        <f t="shared" si="56"/>
        <v>2.3554192832699574E-2</v>
      </c>
      <c r="AA57" s="120">
        <f t="shared" si="56"/>
        <v>1.3464768843169963E-2</v>
      </c>
      <c r="AB57" s="120">
        <f t="shared" si="56"/>
        <v>5.8309518948453003E-3</v>
      </c>
      <c r="AC57" s="120">
        <f t="shared" si="56"/>
        <v>1.0000000000000009E-3</v>
      </c>
      <c r="AD57" s="120">
        <f t="shared" si="56"/>
        <v>4.4721359549995833E-4</v>
      </c>
      <c r="AF57" s="34"/>
      <c r="AG57" s="85"/>
      <c r="AH57" s="32" t="s">
        <v>61</v>
      </c>
      <c r="AI57" s="42">
        <f t="shared" si="55"/>
        <v>0.82563636360602422</v>
      </c>
      <c r="AJ57" s="42">
        <f t="shared" si="55"/>
        <v>0.16340610980141923</v>
      </c>
      <c r="AK57" s="42">
        <f t="shared" si="55"/>
        <v>0.83034830207343058</v>
      </c>
      <c r="AL57" s="42">
        <f t="shared" si="55"/>
        <v>0.80151521728172703</v>
      </c>
      <c r="AM57" s="42">
        <f t="shared" si="55"/>
        <v>0.90937028902958117</v>
      </c>
      <c r="AN57" s="41">
        <f t="shared" si="55"/>
        <v>0.76214005204689661</v>
      </c>
      <c r="AO57" s="42">
        <f t="shared" si="55"/>
        <v>0.82235891203995104</v>
      </c>
      <c r="AP57" s="42">
        <f t="shared" si="55"/>
        <v>0.78458138651957698</v>
      </c>
      <c r="AQ57" s="42">
        <f t="shared" si="55"/>
        <v>0.55961578793542266</v>
      </c>
      <c r="AR57" s="42">
        <f t="shared" si="55"/>
        <v>0.23638877806423064</v>
      </c>
      <c r="AS57" s="123"/>
      <c r="AT57" s="30"/>
      <c r="AV57" s="1" t="s">
        <v>33</v>
      </c>
      <c r="AZ57" s="1" t="s">
        <v>32</v>
      </c>
      <c r="BD57" s="1" t="s">
        <v>33</v>
      </c>
      <c r="BM57" s="134" t="s">
        <v>66</v>
      </c>
      <c r="BN57" s="135"/>
      <c r="BO57" s="136"/>
    </row>
    <row r="58" spans="1:67" x14ac:dyDescent="0.2">
      <c r="A58" s="66"/>
      <c r="B58" s="32"/>
      <c r="C58" s="138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34"/>
      <c r="R58" s="32"/>
      <c r="S58" s="121">
        <f>S57/S56*100</f>
        <v>21.346458123436545</v>
      </c>
      <c r="T58" s="122" t="s">
        <v>58</v>
      </c>
      <c r="U58" s="74">
        <f t="shared" ref="U58:AD58" si="57">U57/U56*100</f>
        <v>13.627401925427057</v>
      </c>
      <c r="V58" s="74">
        <f t="shared" si="57"/>
        <v>18.793117930394139</v>
      </c>
      <c r="W58" s="74">
        <f t="shared" si="57"/>
        <v>20.838312770979002</v>
      </c>
      <c r="X58" s="74">
        <f t="shared" si="57"/>
        <v>21.759697219429263</v>
      </c>
      <c r="Y58" s="74">
        <f t="shared" si="57"/>
        <v>25.591761791735639</v>
      </c>
      <c r="Z58" s="74">
        <f t="shared" si="57"/>
        <v>22.845967829970487</v>
      </c>
      <c r="AA58" s="74">
        <f t="shared" si="57"/>
        <v>18.80554307705302</v>
      </c>
      <c r="AB58" s="74">
        <f t="shared" si="57"/>
        <v>11.779700797667275</v>
      </c>
      <c r="AC58" s="74">
        <f t="shared" si="57"/>
        <v>4.7619047619047663</v>
      </c>
      <c r="AD58" s="74">
        <f t="shared" si="57"/>
        <v>4.8087483387092291</v>
      </c>
      <c r="AF58" s="34"/>
      <c r="AG58" s="85"/>
      <c r="AH58" s="32"/>
      <c r="AI58" s="42">
        <f t="shared" si="55"/>
        <v>1.193103132089032</v>
      </c>
      <c r="AJ58" s="42">
        <f t="shared" si="55"/>
        <v>0.9468062758001059</v>
      </c>
      <c r="AK58" s="42">
        <f t="shared" si="55"/>
        <v>0.78170057790139014</v>
      </c>
      <c r="AL58" s="42">
        <f t="shared" si="55"/>
        <v>0.78074523987793176</v>
      </c>
      <c r="AM58" s="42">
        <f t="shared" si="55"/>
        <v>0.72593700338293621</v>
      </c>
      <c r="AN58" s="41">
        <f t="shared" si="55"/>
        <v>0.7001647532185924</v>
      </c>
      <c r="AO58" s="42">
        <f t="shared" si="55"/>
        <v>0.65540685257709796</v>
      </c>
      <c r="AP58" s="42">
        <f t="shared" si="55"/>
        <v>0.68087708796813118</v>
      </c>
      <c r="AQ58" s="42">
        <f t="shared" si="55"/>
        <v>0.69314718055994451</v>
      </c>
      <c r="AR58" s="42">
        <f t="shared" si="55"/>
        <v>0.23638877806423064</v>
      </c>
      <c r="AS58" s="123"/>
      <c r="AT58" s="30"/>
      <c r="AU58" s="62" t="s">
        <v>47</v>
      </c>
      <c r="AV58" s="43" t="s">
        <v>29</v>
      </c>
      <c r="AW58" s="44" t="s">
        <v>36</v>
      </c>
      <c r="AX58" s="44" t="s">
        <v>37</v>
      </c>
      <c r="AY58" s="45">
        <v>1</v>
      </c>
      <c r="AZ58" s="45">
        <v>2</v>
      </c>
      <c r="BA58" s="45">
        <v>3</v>
      </c>
      <c r="BB58" s="45">
        <v>4</v>
      </c>
      <c r="BC58" s="45">
        <v>5</v>
      </c>
      <c r="BD58" s="45"/>
      <c r="BE58" s="44" t="s">
        <v>36</v>
      </c>
      <c r="BF58" s="44" t="s">
        <v>37</v>
      </c>
      <c r="BG58" s="45">
        <v>1</v>
      </c>
      <c r="BH58" s="45">
        <v>2</v>
      </c>
      <c r="BI58" s="45">
        <v>3</v>
      </c>
      <c r="BJ58" s="45">
        <v>4</v>
      </c>
      <c r="BK58" s="46">
        <v>5</v>
      </c>
      <c r="BM58" s="134" t="s">
        <v>68</v>
      </c>
      <c r="BN58" s="135"/>
      <c r="BO58" s="136"/>
    </row>
    <row r="59" spans="1:67" x14ac:dyDescent="0.2">
      <c r="A59" s="66"/>
      <c r="B59" s="63"/>
      <c r="C59" s="139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65"/>
      <c r="R59" s="63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5"/>
      <c r="AG59" s="85"/>
      <c r="AH59" s="32"/>
      <c r="AI59" s="41">
        <f t="shared" si="55"/>
        <v>0.8523341619522431</v>
      </c>
      <c r="AJ59" s="41">
        <f t="shared" si="55"/>
        <v>0.30195193532182785</v>
      </c>
      <c r="AK59" s="41">
        <f t="shared" si="55"/>
        <v>0.86788510914380135</v>
      </c>
      <c r="AL59" s="41">
        <f t="shared" si="55"/>
        <v>0.8507761247635286</v>
      </c>
      <c r="AM59" s="41">
        <f t="shared" si="55"/>
        <v>0.91251000903424906</v>
      </c>
      <c r="AN59" s="41">
        <f t="shared" si="55"/>
        <v>0.91251000903424906</v>
      </c>
      <c r="AO59" s="41">
        <f t="shared" si="55"/>
        <v>0.80877736285522772</v>
      </c>
      <c r="AP59" s="41">
        <f t="shared" si="55"/>
        <v>0.81203702319151994</v>
      </c>
      <c r="AQ59" s="41">
        <f t="shared" si="55"/>
        <v>0.78791769494372499</v>
      </c>
      <c r="AR59" s="41">
        <f t="shared" si="55"/>
        <v>0.71129143268334882</v>
      </c>
      <c r="AS59" s="123"/>
      <c r="AT59" s="30"/>
      <c r="AU59" s="2"/>
      <c r="AV59" s="173" t="str">
        <f>$C$3</f>
        <v>atrazine [ug/L]</v>
      </c>
      <c r="AW59" s="35">
        <f>$D$5</f>
        <v>3.90625</v>
      </c>
      <c r="AX59" s="1">
        <f>LOG10(AW59)</f>
        <v>0.59176003468815042</v>
      </c>
      <c r="AY59" s="35">
        <f t="array" ref="AY59:BA63">TRANSPOSE($AV$12:$AZ$14)</f>
        <v>-4.8759823967600839</v>
      </c>
      <c r="AZ59" s="35">
        <v>-9.0896379280332891</v>
      </c>
      <c r="BA59" s="35">
        <v>-5.155235009942408</v>
      </c>
      <c r="BB59" s="35">
        <f t="array" ref="BB59:BC63">TRANSPOSE($AV$16:$AZ$17)</f>
        <v>-7.8281914909987789</v>
      </c>
      <c r="BC59" s="35">
        <v>-23.814192052406202</v>
      </c>
      <c r="BD59" s="42" t="s">
        <v>92</v>
      </c>
      <c r="BE59" s="1">
        <v>0</v>
      </c>
      <c r="BF59" s="1" t="e">
        <f>LOG10(BE59)</f>
        <v>#NUM!</v>
      </c>
      <c r="BG59" s="35">
        <f t="array" ref="BG59:BI63">TRANSPOSE($BA$12:$BE$14)</f>
        <v>-8.2115741121644046</v>
      </c>
      <c r="BH59" s="35">
        <v>2.4505839008528065</v>
      </c>
      <c r="BI59" s="35">
        <v>12.973830763968991</v>
      </c>
      <c r="BJ59" s="35">
        <f t="array" ref="BJ59:BK63">TRANSPOSE($BA$16:$BE$17)</f>
        <v>3.1538008032620466</v>
      </c>
      <c r="BK59" s="52">
        <v>-10.688647387815607</v>
      </c>
      <c r="BM59" s="134" t="s">
        <v>69</v>
      </c>
      <c r="BN59" s="135">
        <v>2.5830000000000002</v>
      </c>
      <c r="BO59" s="136"/>
    </row>
    <row r="60" spans="1:67" x14ac:dyDescent="0.2">
      <c r="A60" s="66"/>
      <c r="AG60" s="85"/>
      <c r="AH60" s="32"/>
      <c r="AI60" s="42">
        <f t="shared" si="55"/>
        <v>1.0116009116784799</v>
      </c>
      <c r="AJ60" s="42">
        <f t="shared" si="55"/>
        <v>0.34564661289725374</v>
      </c>
      <c r="AK60" s="42">
        <f t="shared" si="55"/>
        <v>0.85901102505085714</v>
      </c>
      <c r="AL60" s="42">
        <f t="shared" si="55"/>
        <v>0.83739678940449203</v>
      </c>
      <c r="AM60" s="42">
        <f t="shared" si="55"/>
        <v>0.92734056806073983</v>
      </c>
      <c r="AN60" s="41">
        <f t="shared" si="55"/>
        <v>0.78636530939204619</v>
      </c>
      <c r="AO60" s="42">
        <f t="shared" si="55"/>
        <v>0.98082925301172619</v>
      </c>
      <c r="AP60" s="42">
        <f t="shared" si="55"/>
        <v>0.86113891179907487</v>
      </c>
      <c r="AQ60" s="42">
        <f t="shared" si="55"/>
        <v>0.59783700075561974</v>
      </c>
      <c r="AR60" s="42">
        <f t="shared" si="55"/>
        <v>0.12516314295400655</v>
      </c>
      <c r="AS60" s="123"/>
      <c r="AT60" s="30"/>
      <c r="AU60" s="73"/>
      <c r="AV60" s="54"/>
      <c r="AW60" s="35">
        <f>$E$5</f>
        <v>7.8125</v>
      </c>
      <c r="AX60" s="1">
        <f>LOG10(AW60)</f>
        <v>0.89279003035213167</v>
      </c>
      <c r="AY60" s="35">
        <v>-5.8434736377863974</v>
      </c>
      <c r="AZ60" s="35">
        <v>1.7616465055989134</v>
      </c>
      <c r="BA60" s="35">
        <v>4.6055303051818504</v>
      </c>
      <c r="BB60" s="35">
        <v>4.1803492903816659</v>
      </c>
      <c r="BC60" s="35">
        <v>-11.131999596613245</v>
      </c>
      <c r="BE60" s="1">
        <f>$I$5</f>
        <v>125</v>
      </c>
      <c r="BF60" s="1">
        <f>LOG10(BE60)</f>
        <v>2.0969100130080562</v>
      </c>
      <c r="BG60" s="35">
        <v>12.773659086195851</v>
      </c>
      <c r="BH60" s="35">
        <v>21.357578070721342</v>
      </c>
      <c r="BI60" s="35">
        <v>23.778647715830729</v>
      </c>
      <c r="BJ60" s="35">
        <v>12.737390775987196</v>
      </c>
      <c r="BK60" s="52">
        <v>7.9135524083139979</v>
      </c>
      <c r="BM60" s="134" t="s">
        <v>70</v>
      </c>
      <c r="BN60" s="135">
        <v>1.403</v>
      </c>
      <c r="BO60" s="136"/>
    </row>
    <row r="61" spans="1:67" ht="13.5" thickBot="1" x14ac:dyDescent="0.25">
      <c r="A61" s="66"/>
      <c r="S61" s="138"/>
      <c r="T61" s="110"/>
      <c r="U61" s="110"/>
      <c r="V61" s="110"/>
      <c r="W61" s="110"/>
      <c r="AG61" s="85"/>
      <c r="AH61" s="32"/>
      <c r="AI61" s="42">
        <f t="shared" si="55"/>
        <v>1.2020478759163515</v>
      </c>
      <c r="AJ61" s="42">
        <f t="shared" si="55"/>
        <v>0.61707746182318424</v>
      </c>
      <c r="AK61" s="42">
        <f t="shared" si="55"/>
        <v>1.0522463681101841</v>
      </c>
      <c r="AL61" s="42">
        <f t="shared" si="55"/>
        <v>0.90613836041013718</v>
      </c>
      <c r="AM61" s="42">
        <f t="shared" si="55"/>
        <v>1.0898016589859547</v>
      </c>
      <c r="AN61" s="41">
        <f t="shared" si="55"/>
        <v>0.88487453564077656</v>
      </c>
      <c r="AO61" s="42">
        <f t="shared" si="55"/>
        <v>1.0515447778101237</v>
      </c>
      <c r="AP61" s="42">
        <f t="shared" si="55"/>
        <v>0.85392040114769685</v>
      </c>
      <c r="AQ61" s="42">
        <f t="shared" si="55"/>
        <v>0.60613580357031571</v>
      </c>
      <c r="AR61" s="42">
        <f t="shared" si="55"/>
        <v>0.37948962170490397</v>
      </c>
      <c r="AS61" s="123"/>
      <c r="AT61" s="50"/>
      <c r="AU61" s="73"/>
      <c r="AV61" s="54"/>
      <c r="AW61" s="35">
        <f>$F$5</f>
        <v>15.625</v>
      </c>
      <c r="AX61" s="1">
        <f>LOG10(AW61)</f>
        <v>1.1938200260161129</v>
      </c>
      <c r="AY61" s="35">
        <v>-4.7472194301887649</v>
      </c>
      <c r="AZ61" s="35">
        <v>5.4027929950915006</v>
      </c>
      <c r="BA61" s="35">
        <v>8.6888108349993374</v>
      </c>
      <c r="BB61" s="35">
        <v>-6.2363472740341281</v>
      </c>
      <c r="BC61" s="35">
        <v>-8.6429922490024236</v>
      </c>
      <c r="BE61" s="1">
        <f>$J$5</f>
        <v>250</v>
      </c>
      <c r="BF61" s="1">
        <f>LOG10(BE61)</f>
        <v>2.3979400086720375</v>
      </c>
      <c r="BG61" s="35">
        <v>23.914854245480477</v>
      </c>
      <c r="BH61" s="35">
        <v>27.058675794760905</v>
      </c>
      <c r="BI61" s="35">
        <v>44.971895815598593</v>
      </c>
      <c r="BJ61" s="35">
        <v>29.095026904950412</v>
      </c>
      <c r="BK61" s="52">
        <v>27.723971639507539</v>
      </c>
      <c r="BL61" s="110"/>
      <c r="BM61" s="134" t="s">
        <v>71</v>
      </c>
      <c r="BN61" s="135">
        <v>383.1</v>
      </c>
      <c r="BO61" s="136"/>
    </row>
    <row r="62" spans="1:67" x14ac:dyDescent="0.2">
      <c r="A62" s="66"/>
      <c r="S62" s="130"/>
      <c r="T62" s="131"/>
      <c r="U62" s="131" t="s">
        <v>40</v>
      </c>
      <c r="V62" s="131" t="s">
        <v>41</v>
      </c>
      <c r="W62" s="132" t="s">
        <v>84</v>
      </c>
      <c r="AH62" s="61" t="s">
        <v>40</v>
      </c>
      <c r="AI62" s="105">
        <f t="shared" ref="AI62:AR62" si="58">AVERAGE(AI56:AI58,AI60:AI61)</f>
        <v>1.0235390939288149</v>
      </c>
      <c r="AJ62" s="105">
        <f t="shared" si="58"/>
        <v>0.4851206765726313</v>
      </c>
      <c r="AK62" s="105">
        <f t="shared" si="58"/>
        <v>0.89214626341679826</v>
      </c>
      <c r="AL62" s="105">
        <f t="shared" si="58"/>
        <v>0.84583182086939668</v>
      </c>
      <c r="AM62" s="105">
        <f t="shared" si="58"/>
        <v>0.91735175136720903</v>
      </c>
      <c r="AN62" s="105">
        <f t="shared" si="58"/>
        <v>0.80959289484733099</v>
      </c>
      <c r="AO62" s="105">
        <f t="shared" si="58"/>
        <v>0.86837462785699804</v>
      </c>
      <c r="AP62" s="105">
        <f t="shared" si="58"/>
        <v>0.79521599468449888</v>
      </c>
      <c r="AQ62" s="105">
        <f t="shared" si="58"/>
        <v>0.59656577374361641</v>
      </c>
      <c r="AR62" s="105">
        <f t="shared" si="58"/>
        <v>0.24276381977032049</v>
      </c>
      <c r="AS62" s="124"/>
      <c r="AT62" s="40"/>
      <c r="AU62" s="2"/>
      <c r="AV62" s="54"/>
      <c r="AW62" s="35">
        <f>$G$5</f>
        <v>31.25</v>
      </c>
      <c r="AX62" s="1">
        <f>LOG10(AW62)</f>
        <v>1.494850021680094</v>
      </c>
      <c r="AY62" s="35">
        <v>-11.698555970032391</v>
      </c>
      <c r="AZ62" s="35">
        <v>1.0029540023336352</v>
      </c>
      <c r="BA62" s="35">
        <v>13.192024448220172</v>
      </c>
      <c r="BB62" s="35">
        <v>-1.8114255145394043</v>
      </c>
      <c r="BC62" s="35">
        <v>-8.5277833064908073</v>
      </c>
      <c r="BE62" s="1">
        <f>$K$5</f>
        <v>500</v>
      </c>
      <c r="BF62" s="1">
        <f>LOG10(BE62)</f>
        <v>2.6989700043360187</v>
      </c>
      <c r="BG62" s="35">
        <v>58.632395478046298</v>
      </c>
      <c r="BH62" s="35">
        <v>54.542794933128214</v>
      </c>
      <c r="BI62" s="35">
        <v>49.389640239649424</v>
      </c>
      <c r="BJ62" s="35">
        <v>49.389640239649424</v>
      </c>
      <c r="BK62" s="52">
        <v>52.964417277550766</v>
      </c>
      <c r="BL62" s="110"/>
      <c r="BM62" s="134" t="s">
        <v>72</v>
      </c>
      <c r="BN62" s="135"/>
      <c r="BO62" s="136"/>
    </row>
    <row r="63" spans="1:67" x14ac:dyDescent="0.2">
      <c r="A63" s="66"/>
      <c r="S63" s="149" t="s">
        <v>86</v>
      </c>
      <c r="T63" s="1">
        <v>0</v>
      </c>
      <c r="U63" s="105">
        <f>AVERAGE(U16:AD16)</f>
        <v>4.5444444444444421E-3</v>
      </c>
      <c r="V63" s="1">
        <f>STDEV(U16:AD16)</f>
        <v>6.9920589878009836E-4</v>
      </c>
      <c r="W63" s="136">
        <f>V63/U63*100</f>
        <v>15.385948872911708</v>
      </c>
      <c r="AH63" s="61" t="s">
        <v>41</v>
      </c>
      <c r="AI63" s="110">
        <f t="shared" ref="AI63:AR63" si="59">STDEV(AI56:AI58,AI60:AI61)</f>
        <v>0.17250610092128063</v>
      </c>
      <c r="AJ63" s="110">
        <f t="shared" si="59"/>
        <v>0.3045748920937284</v>
      </c>
      <c r="AK63" s="110">
        <f t="shared" si="59"/>
        <v>0.10582697315189776</v>
      </c>
      <c r="AL63" s="110">
        <f t="shared" si="59"/>
        <v>5.7485099476251654E-2</v>
      </c>
      <c r="AM63" s="110">
        <f t="shared" si="59"/>
        <v>0.12925712061173572</v>
      </c>
      <c r="AN63" s="110">
        <f t="shared" si="59"/>
        <v>8.8631007129911912E-2</v>
      </c>
      <c r="AO63" s="110">
        <f t="shared" si="59"/>
        <v>0.1541206099588367</v>
      </c>
      <c r="AP63" s="110">
        <f t="shared" si="59"/>
        <v>7.2420022554929353E-2</v>
      </c>
      <c r="AQ63" s="110">
        <f t="shared" si="59"/>
        <v>6.2755217722813353E-2</v>
      </c>
      <c r="AR63" s="110">
        <f t="shared" si="59"/>
        <v>9.034072665826462E-2</v>
      </c>
      <c r="AS63" s="125"/>
      <c r="AT63" s="35"/>
      <c r="AU63" s="2"/>
      <c r="AV63" s="57"/>
      <c r="AW63" s="51">
        <f>$H$5</f>
        <v>62.5</v>
      </c>
      <c r="AX63" s="37">
        <f>LOG10(AW63)</f>
        <v>1.7958800173440752</v>
      </c>
      <c r="AY63" s="51">
        <v>-2.2535531044452535</v>
      </c>
      <c r="AZ63" s="51">
        <v>12.737390775987137</v>
      </c>
      <c r="BA63" s="51">
        <v>17.81085312285899</v>
      </c>
      <c r="BB63" s="51">
        <v>4.7914431044221768</v>
      </c>
      <c r="BC63" s="51">
        <v>15.988535733253581</v>
      </c>
      <c r="BD63" s="37"/>
      <c r="BE63" s="37">
        <f>$L$5</f>
        <v>1000</v>
      </c>
      <c r="BF63" s="37">
        <f>LOG10(BE63)</f>
        <v>3</v>
      </c>
      <c r="BG63" s="51">
        <v>84.408527151002289</v>
      </c>
      <c r="BH63" s="51">
        <v>84.408527151002289</v>
      </c>
      <c r="BI63" s="51">
        <v>84.408527151002289</v>
      </c>
      <c r="BJ63" s="51">
        <v>88.182301832490325</v>
      </c>
      <c r="BK63" s="53">
        <v>84.408527151002289</v>
      </c>
      <c r="BL63" s="137"/>
      <c r="BM63" s="134" t="s">
        <v>69</v>
      </c>
      <c r="BN63" s="135" t="s">
        <v>73</v>
      </c>
      <c r="BO63" s="136"/>
    </row>
    <row r="64" spans="1:67" ht="13.5" thickBot="1" x14ac:dyDescent="0.25">
      <c r="A64" s="66"/>
      <c r="S64" s="149"/>
      <c r="T64" s="1">
        <v>1</v>
      </c>
      <c r="U64" s="105">
        <f>AVERAGE(U28:AD28)</f>
        <v>1.4811111111111105E-2</v>
      </c>
      <c r="V64" s="1">
        <f>STDEV(U28:AD28)</f>
        <v>1.0327955589886455E-3</v>
      </c>
      <c r="W64" s="136">
        <f>V64/U64*100</f>
        <v>6.973113301498735</v>
      </c>
      <c r="AH64" s="86" t="s">
        <v>58</v>
      </c>
      <c r="AI64" s="73">
        <f t="shared" ref="AI64:AR64" si="60">AI63/AI62*100</f>
        <v>16.853884912116321</v>
      </c>
      <c r="AJ64" s="73">
        <f t="shared" si="60"/>
        <v>62.783325222405374</v>
      </c>
      <c r="AK64" s="73">
        <f t="shared" si="60"/>
        <v>11.862065391227993</v>
      </c>
      <c r="AL64" s="73">
        <f t="shared" si="60"/>
        <v>6.7962800710388294</v>
      </c>
      <c r="AM64" s="73">
        <f t="shared" si="60"/>
        <v>14.090246235328227</v>
      </c>
      <c r="AN64" s="73">
        <f t="shared" si="60"/>
        <v>10.947601898930388</v>
      </c>
      <c r="AO64" s="73">
        <f t="shared" si="60"/>
        <v>17.74817054929165</v>
      </c>
      <c r="AP64" s="73">
        <f t="shared" si="60"/>
        <v>9.1069625157202623</v>
      </c>
      <c r="AQ64" s="73">
        <f t="shared" si="60"/>
        <v>10.519413027838805</v>
      </c>
      <c r="AR64" s="73">
        <f t="shared" si="60"/>
        <v>37.213422800702439</v>
      </c>
      <c r="AS64" s="126"/>
      <c r="BG64" s="2"/>
      <c r="BH64" s="73"/>
      <c r="BI64" s="73"/>
      <c r="BJ64" s="73"/>
      <c r="BK64" s="73"/>
      <c r="BL64" s="73"/>
      <c r="BM64" s="134" t="s">
        <v>70</v>
      </c>
      <c r="BN64" s="135" t="s">
        <v>74</v>
      </c>
      <c r="BO64" s="136"/>
    </row>
    <row r="65" spans="1:67" x14ac:dyDescent="0.2">
      <c r="A65" s="66"/>
      <c r="S65" s="149"/>
      <c r="T65" s="1">
        <v>2</v>
      </c>
      <c r="U65" s="105">
        <f>AVERAGE(U40:AD40)</f>
        <v>4.0744444444444444E-2</v>
      </c>
      <c r="V65" s="1">
        <f>STDEV(U40:AD40)</f>
        <v>1.3375350462698162E-2</v>
      </c>
      <c r="W65" s="136">
        <f>V65/U65*100</f>
        <v>32.827421370134566</v>
      </c>
      <c r="AH65" s="63"/>
      <c r="AI65" s="64"/>
      <c r="AJ65" s="127"/>
      <c r="AK65" s="64"/>
      <c r="AL65" s="64"/>
      <c r="AM65" s="128"/>
      <c r="AN65" s="129"/>
      <c r="AO65" s="127"/>
      <c r="AP65" s="64"/>
      <c r="AQ65" s="64"/>
      <c r="AR65" s="64"/>
      <c r="AS65" s="65"/>
      <c r="AU65" s="130" t="s">
        <v>87</v>
      </c>
      <c r="AV65" s="131"/>
      <c r="AW65" s="131"/>
      <c r="AX65" s="131"/>
      <c r="AY65" s="131"/>
      <c r="AZ65" s="132"/>
      <c r="BM65" s="134" t="s">
        <v>71</v>
      </c>
      <c r="BN65" s="135" t="s">
        <v>75</v>
      </c>
      <c r="BO65" s="136"/>
    </row>
    <row r="66" spans="1:67" ht="13.5" thickBot="1" x14ac:dyDescent="0.25">
      <c r="A66" s="66"/>
      <c r="S66" s="150"/>
      <c r="T66" s="151">
        <v>3</v>
      </c>
      <c r="U66" s="152">
        <f>AVERAGE(U52:AD52)</f>
        <v>8.6833333333333346E-2</v>
      </c>
      <c r="V66" s="151">
        <f>STDEV(U52:AD52)</f>
        <v>1.6263455967290476E-2</v>
      </c>
      <c r="W66" s="146">
        <f>V66/U66*100</f>
        <v>18.729507831812448</v>
      </c>
      <c r="AU66" s="160" t="s">
        <v>71</v>
      </c>
      <c r="AV66" s="2">
        <v>383</v>
      </c>
      <c r="AW66" s="2" t="s">
        <v>88</v>
      </c>
      <c r="AZ66" s="136"/>
      <c r="BM66" s="134" t="s">
        <v>76</v>
      </c>
      <c r="BN66" s="135"/>
      <c r="BO66" s="136"/>
    </row>
    <row r="67" spans="1:67" ht="13.5" thickBot="1" x14ac:dyDescent="0.25">
      <c r="A67" s="66"/>
      <c r="AU67" s="161" t="s">
        <v>89</v>
      </c>
      <c r="AV67" s="162">
        <f>POWER(10,(-(LOG10(100/20-1)/BN60-BN59)))</f>
        <v>142.52029052532376</v>
      </c>
      <c r="AW67" s="163" t="s">
        <v>88</v>
      </c>
      <c r="AX67" s="151"/>
      <c r="AY67" s="151"/>
      <c r="AZ67" s="146"/>
      <c r="BH67" s="110"/>
      <c r="BI67" s="110"/>
      <c r="BJ67" s="110"/>
      <c r="BK67" s="110"/>
      <c r="BL67" s="110"/>
      <c r="BM67" s="134" t="s">
        <v>77</v>
      </c>
      <c r="BN67" s="135">
        <v>43</v>
      </c>
      <c r="BO67" s="136"/>
    </row>
    <row r="68" spans="1:67" x14ac:dyDescent="0.2">
      <c r="A68" s="66"/>
      <c r="BH68" s="110"/>
      <c r="BI68" s="110"/>
      <c r="BJ68" s="110"/>
      <c r="BK68" s="110"/>
      <c r="BL68" s="110"/>
      <c r="BM68" s="134" t="s">
        <v>79</v>
      </c>
      <c r="BN68" s="135">
        <v>0.93540000000000001</v>
      </c>
      <c r="BO68" s="136"/>
    </row>
    <row r="69" spans="1:67" x14ac:dyDescent="0.2">
      <c r="A69" s="66"/>
      <c r="BH69" s="110"/>
      <c r="BI69" s="110"/>
      <c r="BJ69" s="110"/>
      <c r="BK69" s="110"/>
      <c r="BL69" s="110"/>
      <c r="BM69" s="134" t="s">
        <v>80</v>
      </c>
      <c r="BN69" s="135">
        <v>2465</v>
      </c>
      <c r="BO69" s="136"/>
    </row>
    <row r="70" spans="1:67" x14ac:dyDescent="0.2">
      <c r="A70" s="66"/>
      <c r="BH70" s="110"/>
      <c r="BI70" s="110"/>
      <c r="BJ70" s="110"/>
      <c r="BK70" s="110"/>
      <c r="BL70" s="110"/>
      <c r="BM70" s="134" t="s">
        <v>81</v>
      </c>
      <c r="BN70" s="135">
        <v>7.5709999999999997</v>
      </c>
      <c r="BO70" s="136"/>
    </row>
    <row r="71" spans="1:67" x14ac:dyDescent="0.2">
      <c r="A71" s="66"/>
      <c r="BH71" s="110"/>
      <c r="BI71" s="110"/>
      <c r="BJ71" s="110"/>
      <c r="BK71" s="110"/>
      <c r="BL71" s="110"/>
      <c r="BM71" s="134"/>
      <c r="BN71" s="135"/>
      <c r="BO71" s="136"/>
    </row>
    <row r="72" spans="1:67" x14ac:dyDescent="0.2">
      <c r="A72" s="66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X72" s="110"/>
      <c r="Y72" s="110"/>
      <c r="Z72" s="110"/>
      <c r="AA72" s="110"/>
      <c r="AB72" s="110"/>
      <c r="AC72" s="110"/>
      <c r="AD72" s="110"/>
      <c r="AE72" s="110"/>
      <c r="AF72" s="85"/>
      <c r="BH72" s="110"/>
      <c r="BI72" s="110"/>
      <c r="BJ72" s="110"/>
      <c r="BK72" s="110"/>
      <c r="BL72" s="110"/>
      <c r="BM72" s="134" t="s">
        <v>82</v>
      </c>
      <c r="BN72" s="135"/>
      <c r="BO72" s="136"/>
    </row>
    <row r="73" spans="1:67" x14ac:dyDescent="0.2">
      <c r="A73" s="66"/>
      <c r="C73" s="142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1"/>
      <c r="X73" s="110"/>
      <c r="Y73" s="110"/>
      <c r="Z73" s="110"/>
      <c r="AA73" s="110"/>
      <c r="AB73" s="110"/>
      <c r="AC73" s="110"/>
      <c r="AD73" s="110"/>
      <c r="AE73" s="110"/>
      <c r="AF73" s="85"/>
      <c r="BG73" s="2"/>
      <c r="BH73" s="137"/>
      <c r="BI73" s="137"/>
      <c r="BJ73" s="137"/>
      <c r="BK73" s="137"/>
      <c r="BL73" s="137"/>
      <c r="BM73" s="134" t="s">
        <v>83</v>
      </c>
      <c r="BN73" s="135">
        <v>45</v>
      </c>
      <c r="BO73" s="136"/>
    </row>
    <row r="74" spans="1:67" ht="13.5" thickBot="1" x14ac:dyDescent="0.25">
      <c r="A74" s="66"/>
      <c r="C74" s="193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8"/>
      <c r="X74" s="110"/>
      <c r="Y74" s="110"/>
      <c r="Z74" s="110"/>
      <c r="AA74" s="110"/>
      <c r="AB74" s="110"/>
      <c r="AC74" s="110"/>
      <c r="AD74" s="110"/>
      <c r="AE74" s="110"/>
      <c r="AF74" s="85"/>
      <c r="BG74" s="2"/>
      <c r="BH74" s="73"/>
      <c r="BI74" s="73"/>
      <c r="BJ74" s="73"/>
      <c r="BK74" s="73"/>
      <c r="BL74" s="73"/>
      <c r="BM74" s="144" t="s">
        <v>85</v>
      </c>
      <c r="BN74" s="145">
        <v>45</v>
      </c>
      <c r="BO74" s="146"/>
    </row>
    <row r="75" spans="1:67" x14ac:dyDescent="0.2">
      <c r="A75" s="66"/>
      <c r="C75" s="193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8"/>
      <c r="X75" s="110"/>
      <c r="Y75" s="110"/>
      <c r="Z75" s="110"/>
      <c r="AA75" s="110"/>
      <c r="AB75" s="110"/>
      <c r="AC75" s="110"/>
      <c r="AD75" s="110"/>
      <c r="AE75" s="110"/>
      <c r="AF75" s="85"/>
    </row>
    <row r="76" spans="1:67" x14ac:dyDescent="0.2">
      <c r="A76" s="66"/>
      <c r="C76" s="193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8"/>
      <c r="X76" s="110"/>
      <c r="Y76" s="110"/>
      <c r="Z76" s="110"/>
      <c r="AA76" s="110"/>
      <c r="AB76" s="110"/>
      <c r="AC76" s="110"/>
      <c r="AD76" s="110"/>
      <c r="AE76" s="110"/>
      <c r="AF76" s="85"/>
    </row>
    <row r="77" spans="1:67" x14ac:dyDescent="0.2">
      <c r="A77" s="66"/>
      <c r="C77" s="193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8"/>
      <c r="X77" s="110"/>
      <c r="Y77" s="110"/>
      <c r="Z77" s="110"/>
      <c r="AA77" s="110"/>
      <c r="AB77" s="110"/>
      <c r="AC77" s="110"/>
      <c r="AD77" s="110"/>
      <c r="AE77" s="110"/>
      <c r="AF77" s="85"/>
    </row>
    <row r="78" spans="1:67" x14ac:dyDescent="0.2">
      <c r="A78" s="66"/>
      <c r="C78" s="193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8"/>
      <c r="U78" s="73"/>
      <c r="X78" s="110"/>
      <c r="Y78" s="110"/>
      <c r="Z78" s="110"/>
      <c r="AA78" s="110"/>
      <c r="AB78" s="110"/>
      <c r="AC78" s="110"/>
      <c r="AD78" s="110"/>
      <c r="AE78" s="110"/>
      <c r="AF78" s="85"/>
    </row>
    <row r="79" spans="1:67" x14ac:dyDescent="0.2">
      <c r="A79" s="66"/>
      <c r="C79" s="193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8"/>
      <c r="U79" s="73"/>
      <c r="X79" s="110"/>
      <c r="Y79" s="110"/>
      <c r="Z79" s="110"/>
      <c r="AA79" s="110"/>
      <c r="AB79" s="110"/>
      <c r="AC79" s="110"/>
      <c r="AD79" s="110"/>
      <c r="AE79" s="110"/>
      <c r="AF79" s="85"/>
    </row>
    <row r="80" spans="1:67" x14ac:dyDescent="0.2">
      <c r="A80" s="66"/>
      <c r="C80" s="193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8"/>
      <c r="S80" s="153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59" x14ac:dyDescent="0.2">
      <c r="A81" s="66"/>
      <c r="C81" s="193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8"/>
      <c r="S81" s="153"/>
      <c r="T81" s="141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</row>
    <row r="82" spans="1:59" x14ac:dyDescent="0.2">
      <c r="A82" s="66"/>
      <c r="C82" s="193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8"/>
      <c r="S82" s="153"/>
      <c r="T82" s="141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BG82" s="85"/>
    </row>
    <row r="83" spans="1:59" x14ac:dyDescent="0.2">
      <c r="A83" s="66"/>
      <c r="C83" s="193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8"/>
      <c r="S83" s="138"/>
      <c r="T83" s="141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</row>
    <row r="84" spans="1:59" x14ac:dyDescent="0.2">
      <c r="A84" s="66"/>
      <c r="C84" s="193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8"/>
      <c r="S84" s="138"/>
      <c r="T84" s="141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85"/>
      <c r="BG84" s="75"/>
    </row>
    <row r="85" spans="1:59" x14ac:dyDescent="0.2">
      <c r="A85" s="66"/>
      <c r="C85" s="193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  <c r="S85" s="138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85"/>
      <c r="BG85" s="85"/>
    </row>
    <row r="86" spans="1:59" x14ac:dyDescent="0.2">
      <c r="A86" s="66"/>
      <c r="C86" s="193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  <c r="S86" s="138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85"/>
      <c r="BG86" s="85"/>
    </row>
    <row r="87" spans="1:59" x14ac:dyDescent="0.2">
      <c r="A87" s="66"/>
      <c r="C87" s="193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  <c r="S87" s="138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85"/>
      <c r="BG87" s="85"/>
    </row>
    <row r="88" spans="1:59" x14ac:dyDescent="0.2">
      <c r="A88" s="66"/>
      <c r="C88" s="193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  <c r="S88" s="138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85"/>
      <c r="BG88" s="85"/>
    </row>
    <row r="89" spans="1:59" x14ac:dyDescent="0.2">
      <c r="A89" s="66"/>
      <c r="C89" s="193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  <c r="S89" s="138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85"/>
      <c r="BG89" s="85"/>
    </row>
    <row r="90" spans="1:59" x14ac:dyDescent="0.2">
      <c r="A90" s="66"/>
      <c r="S90" s="138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85"/>
      <c r="BG90" s="85"/>
    </row>
    <row r="91" spans="1:59" x14ac:dyDescent="0.2">
      <c r="A91" s="66"/>
      <c r="S91" s="138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85"/>
      <c r="BG91" s="85"/>
    </row>
    <row r="92" spans="1:59" x14ac:dyDescent="0.2">
      <c r="A92" s="66"/>
      <c r="S92" s="153"/>
      <c r="T92" s="2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BG92" s="85"/>
    </row>
    <row r="93" spans="1:59" x14ac:dyDescent="0.2">
      <c r="A93" s="66"/>
      <c r="S93" s="153"/>
      <c r="T93" s="2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</row>
    <row r="94" spans="1:59" x14ac:dyDescent="0.2">
      <c r="A94" s="66"/>
      <c r="S94" s="15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J94" s="73"/>
      <c r="AM94" s="50"/>
      <c r="AN94" s="74"/>
      <c r="AO94" s="35"/>
    </row>
    <row r="95" spans="1:59" x14ac:dyDescent="0.2">
      <c r="A95" s="66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</row>
    <row r="96" spans="1:59" x14ac:dyDescent="0.2">
      <c r="A96" s="66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</row>
    <row r="97" spans="1:57" x14ac:dyDescent="0.2">
      <c r="A97" s="66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</row>
    <row r="98" spans="1:57" x14ac:dyDescent="0.2">
      <c r="A98" s="66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</row>
    <row r="99" spans="1:57" x14ac:dyDescent="0.2">
      <c r="A99" s="66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</row>
    <row r="100" spans="1:57" x14ac:dyDescent="0.2">
      <c r="A100" s="66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</row>
    <row r="101" spans="1:57" x14ac:dyDescent="0.2">
      <c r="A101" s="66"/>
      <c r="AH101" s="2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U101" s="2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</row>
    <row r="102" spans="1:57" x14ac:dyDescent="0.2">
      <c r="A102" s="66"/>
      <c r="AH102" s="2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U102" s="2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</row>
    <row r="103" spans="1:57" x14ac:dyDescent="0.2">
      <c r="A103" s="66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57" x14ac:dyDescent="0.2">
      <c r="A104" s="66"/>
      <c r="AJ104" s="73"/>
      <c r="AM104" s="50"/>
      <c r="AN104" s="74"/>
      <c r="AO104" s="35"/>
    </row>
    <row r="105" spans="1:57" x14ac:dyDescent="0.2">
      <c r="A105" s="66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</row>
    <row r="106" spans="1:57" x14ac:dyDescent="0.2">
      <c r="A106" s="66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</row>
    <row r="107" spans="1:57" x14ac:dyDescent="0.2">
      <c r="A107" s="66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</row>
    <row r="108" spans="1:57" x14ac:dyDescent="0.2">
      <c r="A108" s="66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</row>
    <row r="109" spans="1:57" x14ac:dyDescent="0.2">
      <c r="A109" s="66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</row>
    <row r="110" spans="1:57" x14ac:dyDescent="0.2">
      <c r="A110" s="66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</row>
    <row r="111" spans="1:57" x14ac:dyDescent="0.2">
      <c r="A111" s="66"/>
      <c r="AH111" s="2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U111" s="2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</row>
    <row r="112" spans="1:57" x14ac:dyDescent="0.2">
      <c r="A112" s="66"/>
      <c r="AH112" s="2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U112" s="2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</row>
    <row r="113" spans="1:44" x14ac:dyDescent="0.2">
      <c r="A113" s="66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</row>
    <row r="114" spans="1:44" x14ac:dyDescent="0.2">
      <c r="A114" s="66"/>
    </row>
    <row r="115" spans="1:44" x14ac:dyDescent="0.2">
      <c r="A115" s="66"/>
    </row>
    <row r="116" spans="1:44" x14ac:dyDescent="0.2">
      <c r="A116" s="66"/>
    </row>
    <row r="117" spans="1:44" ht="15" x14ac:dyDescent="0.25">
      <c r="A117" s="66"/>
      <c r="B117" s="154" t="s">
        <v>90</v>
      </c>
      <c r="C117" s="155"/>
      <c r="D117" s="155"/>
      <c r="E117" s="155"/>
      <c r="F117" s="156"/>
      <c r="G117" s="66"/>
    </row>
    <row r="118" spans="1:44" ht="15" x14ac:dyDescent="0.25">
      <c r="A118" s="66"/>
      <c r="B118" s="157" t="s">
        <v>91</v>
      </c>
      <c r="C118" s="158"/>
      <c r="D118" s="158"/>
      <c r="E118" s="158"/>
      <c r="F118" s="159"/>
      <c r="G118" s="66"/>
    </row>
    <row r="119" spans="1:44" x14ac:dyDescent="0.2">
      <c r="A119" s="66"/>
      <c r="B119" s="66"/>
      <c r="C119" s="66"/>
      <c r="D119" s="66"/>
      <c r="E119" s="66"/>
      <c r="F119" s="66"/>
      <c r="G119" s="66"/>
    </row>
  </sheetData>
  <mergeCells count="8">
    <mergeCell ref="C86:C87"/>
    <mergeCell ref="C88:C89"/>
    <mergeCell ref="C74:C75"/>
    <mergeCell ref="C76:C77"/>
    <mergeCell ref="C78:C79"/>
    <mergeCell ref="C80:C81"/>
    <mergeCell ref="C82:C83"/>
    <mergeCell ref="C84:C85"/>
  </mergeCells>
  <conditionalFormatting sqref="AO11 AV19:BE19 AI20:AR20 S22 U22:AD22 AV30:BE30 AI31:AR31 S34 U34:AD34 AV40:BE40 AI41:AR41 AO42 S46 U46:AD46 AI54:AR54 S58 U58:AD58 BL62 BO63 AI64:AR64 BH64:BL64 AO65 BE65 BO65 BB74:BD74 BH74:BL74 U82:AD82 U94:AD94">
    <cfRule type="cellIs" dxfId="10" priority="18" operator="greaterThan">
      <formula>10</formula>
    </cfRule>
    <cfRule type="expression" dxfId="9" priority="19">
      <formula>"&gt;10"</formula>
    </cfRule>
  </conditionalFormatting>
  <conditionalFormatting sqref="AO22">
    <cfRule type="cellIs" dxfId="8" priority="10" operator="greaterThan">
      <formula>10</formula>
    </cfRule>
    <cfRule type="expression" dxfId="7" priority="11">
      <formula>"&gt;10"</formula>
    </cfRule>
  </conditionalFormatting>
  <conditionalFormatting sqref="AO32">
    <cfRule type="cellIs" dxfId="6" priority="7" operator="greaterThan">
      <formula>10</formula>
    </cfRule>
    <cfRule type="expression" dxfId="5" priority="8">
      <formula>"&gt;10"</formula>
    </cfRule>
  </conditionalFormatting>
  <conditionalFormatting sqref="AO45">
    <cfRule type="cellIs" dxfId="4" priority="4" operator="greaterThan">
      <formula>10</formula>
    </cfRule>
    <cfRule type="expression" dxfId="3" priority="5">
      <formula>"&gt;10"</formula>
    </cfRule>
  </conditionalFormatting>
  <conditionalFormatting sqref="AO55">
    <cfRule type="cellIs" dxfId="2" priority="1" operator="greaterThan">
      <formula>10</formula>
    </cfRule>
    <cfRule type="expression" dxfId="1" priority="2">
      <formula>"&gt;10"</formula>
    </cfRule>
  </conditionalFormatting>
  <conditionalFormatting sqref="AY59:BC63 BG59:BK63">
    <cfRule type="cellIs" dxfId="0" priority="17" operator="equal">
      <formula>0</formula>
    </cfRule>
  </conditionalFormatting>
  <pageMargins left="0.51181102362204722" right="0.51181102362204722" top="0.31496062992125984" bottom="0.82677165354330717" header="0.43307086614173229" footer="0.51181102362204722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rism8.Document" shapeId="1025" r:id="rId4">
          <objectPr defaultSize="0" autoPict="0" r:id="rId5">
            <anchor moveWithCells="1">
              <from>
                <xdr:col>57</xdr:col>
                <xdr:colOff>295275</xdr:colOff>
                <xdr:row>28</xdr:row>
                <xdr:rowOff>152400</xdr:rowOff>
              </from>
              <to>
                <xdr:col>68</xdr:col>
                <xdr:colOff>9525</xdr:colOff>
                <xdr:row>53</xdr:row>
                <xdr:rowOff>142875</xdr:rowOff>
              </to>
            </anchor>
          </objectPr>
        </oleObject>
      </mc:Choice>
      <mc:Fallback>
        <oleObject progId="Prism8.Document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20E53C0FB7AC40913581C3C1FA0F4B" ma:contentTypeVersion="20" ma:contentTypeDescription="Vytvoří nový dokument" ma:contentTypeScope="" ma:versionID="7e138814efcdda677049fd1afc69ee2f">
  <xsd:schema xmlns:xsd="http://www.w3.org/2001/XMLSchema" xmlns:xs="http://www.w3.org/2001/XMLSchema" xmlns:p="http://schemas.microsoft.com/office/2006/metadata/properties" xmlns:ns2="762f013f-6d94-4785-8b23-f7ce69e38c4e" xmlns:ns3="15c662ed-2173-4984-a730-079efaff7a70" targetNamespace="http://schemas.microsoft.com/office/2006/metadata/properties" ma:root="true" ma:fieldsID="cd4c59843759059c4cd113905e54a6af" ns2:_="" ns3:_="">
    <xsd:import namespace="762f013f-6d94-4785-8b23-f7ce69e38c4e"/>
    <xsd:import namespace="15c662ed-2173-4984-a730-079efaff7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posledn_x00ed_verz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f013f-6d94-4785-8b23-f7ce69e38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osledn_x00ed_verze" ma:index="20" nillable="true" ma:displayName="poslední verze" ma:format="Dropdown" ma:internalName="posledn_x00ed_verze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662ed-2173-4984-a730-079efaff7a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b74b83-5a11-49cd-b760-2107ffd8a018}" ma:internalName="TaxCatchAll" ma:showField="CatchAllData" ma:web="15c662ed-2173-4984-a730-079efaff7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sledn_x00ed_verze xmlns="762f013f-6d94-4785-8b23-f7ce69e38c4e" xsi:nil="true"/>
    <TaxCatchAll xmlns="15c662ed-2173-4984-a730-079efaff7a70" xsi:nil="true"/>
    <lcf76f155ced4ddcb4097134ff3c332f xmlns="762f013f-6d94-4785-8b23-f7ce69e38c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2F0038-3E78-4DF0-8A3B-9198B3AF8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f013f-6d94-4785-8b23-f7ce69e38c4e"/>
    <ds:schemaRef ds:uri="15c662ed-2173-4984-a730-079efaff7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61081F-42CD-4EA4-B49D-072D156CA483}">
  <ds:schemaRefs>
    <ds:schemaRef ds:uri="http://schemas.microsoft.com/office/2006/metadata/properties"/>
    <ds:schemaRef ds:uri="http://schemas.microsoft.com/office/infopath/2007/PartnerControls"/>
    <ds:schemaRef ds:uri="762f013f-6d94-4785-8b23-f7ce69e38c4e"/>
    <ds:schemaRef ds:uri="15c662ed-2173-4984-a730-079efaff7a70"/>
  </ds:schemaRefs>
</ds:datastoreItem>
</file>

<file path=customXml/itemProps3.xml><?xml version="1.0" encoding="utf-8"?>
<ds:datastoreItem xmlns:ds="http://schemas.openxmlformats.org/officeDocument/2006/customXml" ds:itemID="{E8B22B87-DC0F-463C-A23A-FD73601A65F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GRI_A680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Toušová</dc:creator>
  <cp:lastModifiedBy>Zuzana Toušová</cp:lastModifiedBy>
  <dcterms:created xsi:type="dcterms:W3CDTF">2022-11-11T09:43:56Z</dcterms:created>
  <dcterms:modified xsi:type="dcterms:W3CDTF">2023-11-02T06:02:38Z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0x0101003B20E53C0FB7AC40913581C3C1FA0F4B</vt:lpwstr>
  </property>
  <property fmtid="{D5CDD505-2E9C-101B-9397-08002B2CF9AE}" pid="3" name="MediaServiceImageTags">
    <vt:lpwstr/>
  </property>
</Properties>
</file>