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kofyziologie - cvičení\2024\Týden 3\"/>
    </mc:Choice>
  </mc:AlternateContent>
  <xr:revisionPtr revIDLastSave="0" documentId="13_ncr:1_{D3097549-D0F3-4FB0-AC0A-84E05C150855}" xr6:coauthVersionLast="36" xr6:coauthVersionMax="36" xr10:uidLastSave="{00000000-0000-0000-0000-000000000000}"/>
  <bookViews>
    <workbookView xWindow="345" yWindow="255" windowWidth="23265" windowHeight="131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40" i="1" l="1"/>
  <c r="G39" i="1"/>
  <c r="G28" i="1"/>
  <c r="G27" i="1"/>
  <c r="D18" i="2"/>
  <c r="D13" i="2"/>
  <c r="D8" i="2"/>
  <c r="D5" i="2"/>
  <c r="N7" i="1"/>
  <c r="N8" i="1"/>
  <c r="M8" i="1"/>
  <c r="M7" i="1"/>
  <c r="H7" i="1"/>
  <c r="H8" i="1"/>
  <c r="G8" i="1"/>
  <c r="G7" i="1"/>
  <c r="F28" i="1" l="1"/>
  <c r="F29" i="1"/>
  <c r="F30" i="1"/>
  <c r="F31" i="1"/>
  <c r="F32" i="1"/>
  <c r="H44" i="1" l="1"/>
  <c r="F44" i="1"/>
  <c r="D44" i="1"/>
  <c r="H43" i="1"/>
  <c r="F43" i="1"/>
  <c r="D43" i="1"/>
  <c r="H42" i="1"/>
  <c r="F42" i="1"/>
  <c r="D42" i="1"/>
  <c r="H41" i="1"/>
  <c r="F41" i="1"/>
  <c r="D41" i="1"/>
  <c r="H40" i="1"/>
  <c r="F40" i="1"/>
  <c r="D40" i="1"/>
  <c r="H39" i="1"/>
  <c r="F39" i="1"/>
  <c r="D39" i="1"/>
  <c r="H28" i="1"/>
  <c r="H29" i="1"/>
  <c r="H30" i="1"/>
  <c r="H31" i="1"/>
  <c r="H32" i="1"/>
  <c r="D28" i="1"/>
  <c r="D29" i="1"/>
  <c r="D30" i="1"/>
  <c r="D31" i="1"/>
  <c r="D32" i="1"/>
  <c r="H27" i="1"/>
  <c r="F27" i="1"/>
  <c r="D27" i="1"/>
  <c r="N15" i="1"/>
  <c r="M15" i="1"/>
  <c r="G84" i="1"/>
  <c r="F84" i="1"/>
  <c r="G83" i="1"/>
  <c r="F83" i="1"/>
  <c r="I28" i="1" l="1"/>
  <c r="I40" i="1"/>
  <c r="I27" i="1"/>
  <c r="I34" i="1" s="1"/>
  <c r="I39" i="1"/>
  <c r="M14" i="1"/>
  <c r="N14" i="1"/>
  <c r="H15" i="1"/>
  <c r="G15" i="1"/>
  <c r="G14" i="1"/>
  <c r="H14" i="1"/>
  <c r="I47" i="1" l="1"/>
  <c r="I35" i="1"/>
  <c r="I46" i="1"/>
  <c r="C15" i="1" l="1"/>
  <c r="B15" i="1"/>
  <c r="C14" i="1"/>
  <c r="B14" i="1"/>
  <c r="C84" i="1"/>
  <c r="B84" i="1"/>
  <c r="C83" i="1"/>
  <c r="B83" i="1"/>
  <c r="C62" i="1" l="1"/>
  <c r="C63" i="1"/>
  <c r="B63" i="1"/>
  <c r="B62" i="1"/>
</calcChain>
</file>

<file path=xl/sharedStrings.xml><?xml version="1.0" encoding="utf-8"?>
<sst xmlns="http://schemas.openxmlformats.org/spreadsheetml/2006/main" count="83" uniqueCount="30">
  <si>
    <t>Měření výměny plynů gazometricky</t>
  </si>
  <si>
    <t>Druh</t>
  </si>
  <si>
    <t>průměr</t>
  </si>
  <si>
    <t>SD</t>
  </si>
  <si>
    <t>y = 0.0005x - 0.0338</t>
  </si>
  <si>
    <r>
      <t>y = 236 824 480 449.33x</t>
    </r>
    <r>
      <rPr>
        <vertAlign val="superscript"/>
        <sz val="11"/>
        <color theme="1"/>
        <rFont val="Calibri"/>
        <family val="2"/>
        <charset val="238"/>
        <scheme val="minor"/>
      </rPr>
      <t>-5.39</t>
    </r>
  </si>
  <si>
    <t>Obsah vody (WC; g g-1)</t>
  </si>
  <si>
    <t>ThetaProbe (TP; mV)</t>
  </si>
  <si>
    <t>Průduchová vodivost (gs; mmol H2O m-2 s-1)</t>
  </si>
  <si>
    <r>
      <t>Vodní potenciál substrátu (</t>
    </r>
    <r>
      <rPr>
        <b/>
        <sz val="11"/>
        <color theme="1"/>
        <rFont val="Calibri"/>
        <family val="2"/>
        <charset val="238"/>
      </rPr>
      <t>ѰS; MPa)</t>
    </r>
  </si>
  <si>
    <r>
      <t>Vodní potenciál listů (</t>
    </r>
    <r>
      <rPr>
        <b/>
        <sz val="11"/>
        <color theme="1"/>
        <rFont val="Calibri"/>
        <family val="2"/>
        <charset val="238"/>
      </rPr>
      <t>Ѱ; MPa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</si>
  <si>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Vodní potenciál xylému (</t>
    </r>
    <r>
      <rPr>
        <b/>
        <sz val="11"/>
        <color theme="1"/>
        <rFont val="Calibri"/>
        <family val="2"/>
        <charset val="238"/>
      </rPr>
      <t>Ѱ; MPa</t>
    </r>
    <r>
      <rPr>
        <b/>
        <sz val="11"/>
        <color theme="1"/>
        <rFont val="Calibri"/>
        <family val="2"/>
        <charset val="238"/>
        <scheme val="minor"/>
      </rPr>
      <t>)</t>
    </r>
  </si>
  <si>
    <t>m1 (g)</t>
  </si>
  <si>
    <t>m2 (g)</t>
  </si>
  <si>
    <t>Δm (g)</t>
  </si>
  <si>
    <t>t (min)</t>
  </si>
  <si>
    <t>Rychlost transpirace (g H2O m-2 h-1)</t>
  </si>
  <si>
    <t>t (h)</t>
  </si>
  <si>
    <t>LA (cm2)</t>
  </si>
  <si>
    <t>LA (m2)</t>
  </si>
  <si>
    <t>TR (g m-2 h-1)</t>
  </si>
  <si>
    <t>slunečnice</t>
  </si>
  <si>
    <t>fazol</t>
  </si>
  <si>
    <t>Start</t>
  </si>
  <si>
    <t>konec</t>
  </si>
  <si>
    <t>Scan (blue)</t>
  </si>
  <si>
    <t>S1</t>
  </si>
  <si>
    <t>S2</t>
  </si>
  <si>
    <t>F2</t>
  </si>
  <si>
    <t>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</si>
</sst>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2" borderId="0" xfId="0" applyFill="1" applyBorder="1"/>
    <xf numFmtId="0" fontId="0" fillId="3" borderId="0" xfId="0" applyFont="1" applyFill="1" applyBorder="1"/>
    <xf numFmtId="0" fontId="0" fillId="2" borderId="0" xfId="0" applyFont="1" applyFill="1" applyBorder="1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20" fontId="0" fillId="0" borderId="0" xfId="0" applyNumberFormat="1"/>
    <xf numFmtId="21" fontId="0" fillId="0" borderId="0" xfId="0" applyNumberFormat="1"/>
    <xf numFmtId="0" fontId="0" fillId="4" borderId="1" xfId="0" applyFont="1" applyFill="1" applyBorder="1"/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92203752308739"/>
          <c:y val="4.7267634317230182E-2"/>
          <c:w val="0.80606834782410519"/>
          <c:h val="0.8424092095305910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List1!$B$63:$C$63</c:f>
                <c:numCache>
                  <c:formatCode>General</c:formatCode>
                  <c:ptCount val="2"/>
                  <c:pt idx="0">
                    <c:v>84.145706961199153</c:v>
                  </c:pt>
                  <c:pt idx="1">
                    <c:v>57.27564927611035</c:v>
                  </c:pt>
                </c:numCache>
              </c:numRef>
            </c:plus>
            <c:minus>
              <c:numRef>
                <c:f>List1!$B$63:$C$63</c:f>
                <c:numCache>
                  <c:formatCode>General</c:formatCode>
                  <c:ptCount val="2"/>
                  <c:pt idx="0">
                    <c:v>84.145706961199153</c:v>
                  </c:pt>
                  <c:pt idx="1">
                    <c:v>57.27564927611035</c:v>
                  </c:pt>
                </c:numCache>
              </c:numRef>
            </c:minus>
          </c:errBars>
          <c:cat>
            <c:strRef>
              <c:f>List1!$B$54:$C$54</c:f>
              <c:strCache>
                <c:ptCount val="2"/>
                <c:pt idx="0">
                  <c:v>slunečnice</c:v>
                </c:pt>
                <c:pt idx="1">
                  <c:v>fazol</c:v>
                </c:pt>
              </c:strCache>
            </c:strRef>
          </c:cat>
          <c:val>
            <c:numRef>
              <c:f>List1!$B$62:$C$62</c:f>
              <c:numCache>
                <c:formatCode>General</c:formatCode>
                <c:ptCount val="2"/>
                <c:pt idx="0">
                  <c:v>162.5</c:v>
                </c:pt>
                <c:pt idx="1">
                  <c:v>159.5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8-4056-A359-8E4B5E481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65376"/>
        <c:axId val="296755968"/>
      </c:barChart>
      <c:catAx>
        <c:axId val="3057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296755968"/>
        <c:crosses val="autoZero"/>
        <c:auto val="1"/>
        <c:lblAlgn val="ctr"/>
        <c:lblOffset val="100"/>
        <c:noMultiLvlLbl val="0"/>
      </c:catAx>
      <c:valAx>
        <c:axId val="296755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gs (mmol H2O m-2 s-1)</a:t>
                </a:r>
              </a:p>
            </c:rich>
          </c:tx>
          <c:layout>
            <c:manualLayout>
              <c:xMode val="edge"/>
              <c:yMode val="edge"/>
              <c:x val="2.4691358024691357E-2"/>
              <c:y val="0.326400105965790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305765376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5995077315769"/>
          <c:y val="4.7267634317230182E-2"/>
          <c:w val="0.80606834782410519"/>
          <c:h val="0.84240920953059106"/>
        </c:manualLayout>
      </c:layout>
      <c:barChart>
        <c:barDir val="col"/>
        <c:grouping val="clustered"/>
        <c:varyColors val="0"/>
        <c:ser>
          <c:idx val="0"/>
          <c:order val="0"/>
          <c:tx>
            <c:v>Listy</c:v>
          </c:tx>
          <c:invertIfNegative val="0"/>
          <c:errBars>
            <c:errBarType val="both"/>
            <c:errValType val="cust"/>
            <c:noEndCap val="0"/>
            <c:plus>
              <c:numRef>
                <c:f>List1!$B$84:$C$84</c:f>
                <c:numCache>
                  <c:formatCode>General</c:formatCode>
                  <c:ptCount val="2"/>
                  <c:pt idx="0">
                    <c:v>3.3941125496954272E-2</c:v>
                  </c:pt>
                  <c:pt idx="1">
                    <c:v>1.0606601717798184E-2</c:v>
                  </c:pt>
                </c:numCache>
              </c:numRef>
            </c:plus>
            <c:minus>
              <c:numRef>
                <c:f>List1!$B$84:$C$84</c:f>
                <c:numCache>
                  <c:formatCode>General</c:formatCode>
                  <c:ptCount val="2"/>
                  <c:pt idx="0">
                    <c:v>3.3941125496954272E-2</c:v>
                  </c:pt>
                  <c:pt idx="1">
                    <c:v>1.0606601717798184E-2</c:v>
                  </c:pt>
                </c:numCache>
              </c:numRef>
            </c:minus>
          </c:errBars>
          <c:cat>
            <c:strRef>
              <c:f>List1!$B$54:$C$54</c:f>
              <c:strCache>
                <c:ptCount val="2"/>
                <c:pt idx="0">
                  <c:v>slunečnice</c:v>
                </c:pt>
                <c:pt idx="1">
                  <c:v>fazol</c:v>
                </c:pt>
              </c:strCache>
            </c:strRef>
          </c:cat>
          <c:val>
            <c:numRef>
              <c:f>List1!$B$83:$C$83</c:f>
              <c:numCache>
                <c:formatCode>General</c:formatCode>
                <c:ptCount val="2"/>
                <c:pt idx="0">
                  <c:v>-0.45799999999999996</c:v>
                </c:pt>
                <c:pt idx="1">
                  <c:v>-0.28049999999999997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8-4C15-8F04-E303283EAD3F}"/>
            </c:ext>
          </c:extLst>
        </c:ser>
        <c:ser>
          <c:idx val="1"/>
          <c:order val="1"/>
          <c:tx>
            <c:v>Xylém</c:v>
          </c:tx>
          <c:invertIfNegative val="0"/>
          <c:errBars>
            <c:errBarType val="both"/>
            <c:errValType val="cust"/>
            <c:noEndCap val="0"/>
            <c:plus>
              <c:numRef>
                <c:f>List1!$F$84:$G$84</c:f>
                <c:numCache>
                  <c:formatCode>General</c:formatCode>
                  <c:ptCount val="2"/>
                  <c:pt idx="0">
                    <c:v>0.1753624817342638</c:v>
                  </c:pt>
                  <c:pt idx="1">
                    <c:v>8.131727983645301E-2</c:v>
                  </c:pt>
                </c:numCache>
              </c:numRef>
            </c:plus>
            <c:minus>
              <c:numRef>
                <c:f>List1!$F$84:$G$84</c:f>
                <c:numCache>
                  <c:formatCode>General</c:formatCode>
                  <c:ptCount val="2"/>
                  <c:pt idx="0">
                    <c:v>0.1753624817342638</c:v>
                  </c:pt>
                  <c:pt idx="1">
                    <c:v>8.131727983645301E-2</c:v>
                  </c:pt>
                </c:numCache>
              </c:numRef>
            </c:minus>
          </c:errBars>
          <c:val>
            <c:numRef>
              <c:f>List1!$F$83:$G$83</c:f>
              <c:numCache>
                <c:formatCode>General</c:formatCode>
                <c:ptCount val="2"/>
                <c:pt idx="0">
                  <c:v>-0.43999999999999995</c:v>
                </c:pt>
                <c:pt idx="1">
                  <c:v>-0.1825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8-4C15-8F04-E303283EA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798080"/>
        <c:axId val="296799616"/>
      </c:barChart>
      <c:catAx>
        <c:axId val="29679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1200"/>
            </a:pPr>
            <a:endParaRPr lang="cs-CZ"/>
          </a:p>
        </c:txPr>
        <c:crossAx val="296799616"/>
        <c:crosses val="autoZero"/>
        <c:auto val="1"/>
        <c:lblAlgn val="ctr"/>
        <c:lblOffset val="100"/>
        <c:noMultiLvlLbl val="0"/>
      </c:catAx>
      <c:valAx>
        <c:axId val="296799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az-Cyrl-AZ"/>
                  <a:t>Ѱ</a:t>
                </a:r>
                <a:r>
                  <a:rPr lang="cs-CZ"/>
                  <a:t> (MPa)</a:t>
                </a:r>
              </a:p>
            </c:rich>
          </c:tx>
          <c:layout>
            <c:manualLayout>
              <c:xMode val="edge"/>
              <c:yMode val="edge"/>
              <c:x val="1.0219583622958852E-2"/>
              <c:y val="0.391596502639568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296798080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5995077315769"/>
          <c:y val="4.7267634317230182E-2"/>
          <c:w val="0.80606834782410519"/>
          <c:h val="0.8424092095305910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List1!$B$6:$C$6</c:f>
              <c:strCache>
                <c:ptCount val="2"/>
                <c:pt idx="0">
                  <c:v>slunečnice</c:v>
                </c:pt>
                <c:pt idx="1">
                  <c:v>fazol</c:v>
                </c:pt>
              </c:strCache>
            </c:strRef>
          </c:cat>
          <c:val>
            <c:numRef>
              <c:f>List1!$M$14:$N$14</c:f>
              <c:numCache>
                <c:formatCode>General</c:formatCode>
                <c:ptCount val="2"/>
                <c:pt idx="0">
                  <c:v>0.14173778919532112</c:v>
                </c:pt>
                <c:pt idx="1">
                  <c:v>5.1998118008323664E-2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F-4967-B854-4E9D8518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19520"/>
        <c:axId val="297421056"/>
      </c:barChart>
      <c:catAx>
        <c:axId val="2974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1200"/>
            </a:pPr>
            <a:endParaRPr lang="cs-CZ"/>
          </a:p>
        </c:txPr>
        <c:crossAx val="297421056"/>
        <c:crosses val="autoZero"/>
        <c:auto val="1"/>
        <c:lblAlgn val="ctr"/>
        <c:lblOffset val="100"/>
        <c:noMultiLvlLbl val="0"/>
      </c:catAx>
      <c:valAx>
        <c:axId val="297421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az-Cyrl-AZ"/>
                  <a:t>Ѱ</a:t>
                </a:r>
                <a:r>
                  <a:rPr lang="cs-CZ"/>
                  <a:t>S (MPa)</a:t>
                </a:r>
              </a:p>
            </c:rich>
          </c:tx>
          <c:layout>
            <c:manualLayout>
              <c:xMode val="edge"/>
              <c:yMode val="edge"/>
              <c:x val="1.0219583622958852E-2"/>
              <c:y val="0.391596502639568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297419520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5995077315769"/>
          <c:y val="4.7267634317230182E-2"/>
          <c:w val="0.80606834782410519"/>
          <c:h val="0.8424092095305910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List1!$G$15:$H$15</c:f>
                <c:numCache>
                  <c:formatCode>General</c:formatCode>
                  <c:ptCount val="2"/>
                  <c:pt idx="0">
                    <c:v>0.2651650429449553</c:v>
                  </c:pt>
                  <c:pt idx="1">
                    <c:v>4.0658639918226561E-2</c:v>
                  </c:pt>
                </c:numCache>
              </c:numRef>
            </c:plus>
            <c:minus>
              <c:numRef>
                <c:f>List1!$G$15:$H$15</c:f>
                <c:numCache>
                  <c:formatCode>General</c:formatCode>
                  <c:ptCount val="2"/>
                  <c:pt idx="0">
                    <c:v>0.2651650429449553</c:v>
                  </c:pt>
                  <c:pt idx="1">
                    <c:v>4.0658639918226561E-2</c:v>
                  </c:pt>
                </c:numCache>
              </c:numRef>
            </c:minus>
          </c:errBars>
          <c:cat>
            <c:strRef>
              <c:f>List1!$B$6:$C$6</c:f>
              <c:strCache>
                <c:ptCount val="2"/>
                <c:pt idx="0">
                  <c:v>slunečnice</c:v>
                </c:pt>
                <c:pt idx="1">
                  <c:v>fazol</c:v>
                </c:pt>
              </c:strCache>
            </c:strRef>
          </c:cat>
          <c:val>
            <c:numRef>
              <c:f>List1!$G$14:$H$14</c:f>
              <c:numCache>
                <c:formatCode>General</c:formatCode>
                <c:ptCount val="2"/>
                <c:pt idx="0">
                  <c:v>1.0436000000000001</c:v>
                </c:pt>
                <c:pt idx="1">
                  <c:v>1.9673500000000002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6-4307-96F7-0F44F17DB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62016"/>
        <c:axId val="297467904"/>
      </c:barChart>
      <c:catAx>
        <c:axId val="2974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1200"/>
            </a:pPr>
            <a:endParaRPr lang="cs-CZ"/>
          </a:p>
        </c:txPr>
        <c:crossAx val="297467904"/>
        <c:crosses val="autoZero"/>
        <c:auto val="1"/>
        <c:lblAlgn val="ctr"/>
        <c:lblOffset val="100"/>
        <c:noMultiLvlLbl val="0"/>
      </c:catAx>
      <c:valAx>
        <c:axId val="297467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WC (g g-1)</a:t>
                </a:r>
              </a:p>
            </c:rich>
          </c:tx>
          <c:layout>
            <c:manualLayout>
              <c:xMode val="edge"/>
              <c:yMode val="edge"/>
              <c:x val="1.0219583622958852E-2"/>
              <c:y val="0.391596502639568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297462016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(List1!$I$35,List1!$I$47)</c:f>
                <c:numCache>
                  <c:formatCode>General</c:formatCode>
                  <c:ptCount val="2"/>
                  <c:pt idx="0">
                    <c:v>5.9414363391199183</c:v>
                  </c:pt>
                  <c:pt idx="1">
                    <c:v>1.3007040274484438</c:v>
                  </c:pt>
                </c:numCache>
              </c:numRef>
            </c:plus>
            <c:minus>
              <c:numRef>
                <c:f>(List1!$I$35,List1!$I$47)</c:f>
                <c:numCache>
                  <c:formatCode>General</c:formatCode>
                  <c:ptCount val="2"/>
                  <c:pt idx="0">
                    <c:v>5.9414363391199183</c:v>
                  </c:pt>
                  <c:pt idx="1">
                    <c:v>1.3007040274484438</c:v>
                  </c:pt>
                </c:numCache>
              </c:numRef>
            </c:minus>
          </c:errBars>
          <c:cat>
            <c:strRef>
              <c:f>(List1!$B$25,List1!$B$37)</c:f>
              <c:strCache>
                <c:ptCount val="2"/>
                <c:pt idx="0">
                  <c:v>slunečnice</c:v>
                </c:pt>
                <c:pt idx="1">
                  <c:v>fazol</c:v>
                </c:pt>
              </c:strCache>
            </c:strRef>
          </c:cat>
          <c:val>
            <c:numRef>
              <c:f>(List1!$I$34,List1!$I$46)</c:f>
              <c:numCache>
                <c:formatCode>General</c:formatCode>
                <c:ptCount val="2"/>
                <c:pt idx="0">
                  <c:v>32.231427906297071</c:v>
                </c:pt>
                <c:pt idx="1">
                  <c:v>20.833558314192146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6-4C51-B4A1-611E78740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82880"/>
        <c:axId val="297496960"/>
      </c:barChart>
      <c:catAx>
        <c:axId val="29748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7496960"/>
        <c:crosses val="autoZero"/>
        <c:auto val="1"/>
        <c:lblAlgn val="ctr"/>
        <c:lblOffset val="100"/>
        <c:noMultiLvlLbl val="0"/>
      </c:catAx>
      <c:valAx>
        <c:axId val="297496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TR (g H2O m-2 h-1)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60138888888888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748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501650</xdr:colOff>
      <xdr:row>48</xdr:row>
      <xdr:rowOff>117475</xdr:rowOff>
    </xdr:from>
    <xdr:to>
      <xdr:col>10</xdr:col>
      <xdr:colOff>292100</xdr:colOff>
      <xdr:row>66</xdr:row>
      <xdr:rowOff>139701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71</xdr:row>
      <xdr:rowOff>38100</xdr:rowOff>
    </xdr:from>
    <xdr:to>
      <xdr:col>16</xdr:col>
      <xdr:colOff>146050</xdr:colOff>
      <xdr:row>89</xdr:row>
      <xdr:rowOff>66676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31750</xdr:colOff>
      <xdr:row>3</xdr:row>
      <xdr:rowOff>133350</xdr:rowOff>
    </xdr:from>
    <xdr:to>
      <xdr:col>32</xdr:col>
      <xdr:colOff>158750</xdr:colOff>
      <xdr:row>21</xdr:row>
      <xdr:rowOff>130176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431800</xdr:colOff>
      <xdr:row>3</xdr:row>
      <xdr:rowOff>127000</xdr:rowOff>
    </xdr:from>
    <xdr:to>
      <xdr:col>23</xdr:col>
      <xdr:colOff>558800</xdr:colOff>
      <xdr:row>21</xdr:row>
      <xdr:rowOff>123826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1155699</xdr:colOff>
      <xdr:row>27</xdr:row>
      <xdr:rowOff>114300</xdr:rowOff>
    </xdr:from>
    <xdr:to>
      <xdr:col>20</xdr:col>
      <xdr:colOff>166254</xdr:colOff>
      <xdr:row>50</xdr:row>
      <xdr:rowOff>124691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topLeftCell="A21" zoomScale="55" zoomScaleNormal="55" workbookViewId="0">
      <selection activeCell="R65" sqref="R65"/>
    </sheetView>
  </sheetViews>
  <sheetFormatPr defaultRowHeight="15" x14ac:dyDescent="0.25"/>
  <cols>
    <col min="2" max="3" width="15.42578125" bestFit="1" customWidth="1"/>
    <col min="5" max="6" width="15.42578125" bestFit="1" customWidth="1"/>
    <col min="7" max="7" width="12.140625" customWidth="1"/>
    <col min="8" max="8" width="13.42578125" customWidth="1"/>
    <col min="9" max="9" width="17.42578125" bestFit="1" customWidth="1"/>
    <col min="12" max="12" width="17.42578125" bestFit="1" customWidth="1"/>
    <col min="13" max="14" width="15.42578125" bestFit="1" customWidth="1"/>
  </cols>
  <sheetData>
    <row r="1" spans="1:15" ht="21" x14ac:dyDescent="0.35">
      <c r="A1" s="2" t="s">
        <v>0</v>
      </c>
    </row>
    <row r="2" spans="1:15" ht="27.95" customHeight="1" x14ac:dyDescent="0.35">
      <c r="A2" s="2"/>
    </row>
    <row r="3" spans="1:15" ht="14.1" customHeight="1" x14ac:dyDescent="0.35">
      <c r="A3" s="2"/>
    </row>
    <row r="4" spans="1:15" ht="17.25" x14ac:dyDescent="0.25">
      <c r="A4" s="1" t="s">
        <v>7</v>
      </c>
      <c r="E4" s="8"/>
      <c r="F4" s="9" t="s">
        <v>6</v>
      </c>
      <c r="I4" t="s">
        <v>4</v>
      </c>
      <c r="L4" s="1" t="s">
        <v>9</v>
      </c>
      <c r="O4" t="s">
        <v>5</v>
      </c>
    </row>
    <row r="5" spans="1:15" x14ac:dyDescent="0.25">
      <c r="B5" s="17"/>
      <c r="C5" s="17"/>
      <c r="E5" s="8"/>
      <c r="F5" s="1"/>
      <c r="G5" s="17"/>
      <c r="H5" s="17"/>
      <c r="L5" s="1"/>
      <c r="M5" s="7"/>
      <c r="N5" s="7"/>
    </row>
    <row r="6" spans="1:15" x14ac:dyDescent="0.25">
      <c r="A6" s="1" t="s">
        <v>1</v>
      </c>
      <c r="B6" s="1" t="s">
        <v>21</v>
      </c>
      <c r="C6" s="1" t="s">
        <v>22</v>
      </c>
      <c r="F6" s="1" t="s">
        <v>1</v>
      </c>
      <c r="G6" s="1" t="s">
        <v>21</v>
      </c>
      <c r="H6" s="1" t="s">
        <v>22</v>
      </c>
      <c r="L6" s="1" t="s">
        <v>1</v>
      </c>
      <c r="M6" s="1" t="s">
        <v>21</v>
      </c>
      <c r="N6" s="1" t="s">
        <v>22</v>
      </c>
    </row>
    <row r="7" spans="1:15" ht="17.25" x14ac:dyDescent="0.25">
      <c r="A7" s="1">
        <v>1</v>
      </c>
      <c r="B7" s="5">
        <v>479</v>
      </c>
      <c r="C7" s="6">
        <v>762</v>
      </c>
      <c r="E7" s="8"/>
      <c r="F7" s="1">
        <v>1</v>
      </c>
      <c r="G7">
        <f xml:space="preserve"> 0.0025*B7 + 0.0336</f>
        <v>1.2311000000000001</v>
      </c>
      <c r="H7">
        <f xml:space="preserve"> 0.0025*C7 + 0.0336</f>
        <v>1.9386000000000001</v>
      </c>
      <c r="L7" s="1">
        <v>1</v>
      </c>
      <c r="M7">
        <f xml:space="preserve"> 87299.22*(B7^-2.16)</f>
        <v>0.14173778919532112</v>
      </c>
      <c r="N7">
        <f xml:space="preserve"> 87299.22*(C7^-2.16)</f>
        <v>5.1998118008323664E-2</v>
      </c>
    </row>
    <row r="8" spans="1:15" x14ac:dyDescent="0.25">
      <c r="A8" s="1">
        <v>2</v>
      </c>
      <c r="B8" s="5">
        <v>329</v>
      </c>
      <c r="C8" s="6">
        <v>785</v>
      </c>
      <c r="F8" s="1">
        <v>2</v>
      </c>
      <c r="G8">
        <f xml:space="preserve"> 0.0025*B8 + 0.0336</f>
        <v>0.85609999999999997</v>
      </c>
      <c r="H8">
        <f xml:space="preserve"> 0.0025*C8 + 0.0336</f>
        <v>1.9961000000000002</v>
      </c>
      <c r="L8" s="1">
        <v>2</v>
      </c>
      <c r="M8">
        <f xml:space="preserve"> 87299.22*(B8^-2.16)</f>
        <v>0.31905622603258216</v>
      </c>
      <c r="N8">
        <f xml:space="preserve"> 87299.22*(C8^-2.16)</f>
        <v>4.8763167115511284E-2</v>
      </c>
    </row>
    <row r="9" spans="1:15" x14ac:dyDescent="0.25">
      <c r="A9" s="1">
        <v>3</v>
      </c>
      <c r="B9" s="5"/>
      <c r="C9" s="6"/>
      <c r="E9" s="8"/>
      <c r="F9" s="1">
        <v>3</v>
      </c>
      <c r="L9" s="1">
        <v>3</v>
      </c>
    </row>
    <row r="10" spans="1:15" x14ac:dyDescent="0.25">
      <c r="A10" s="1">
        <v>4</v>
      </c>
      <c r="B10" s="5"/>
      <c r="C10" s="6"/>
      <c r="E10" s="8"/>
      <c r="F10" s="1">
        <v>4</v>
      </c>
      <c r="L10" s="1">
        <v>4</v>
      </c>
    </row>
    <row r="11" spans="1:15" x14ac:dyDescent="0.25">
      <c r="A11" s="1">
        <v>5</v>
      </c>
      <c r="B11" s="4"/>
      <c r="C11" s="4"/>
      <c r="E11" s="8"/>
      <c r="F11" s="1">
        <v>5</v>
      </c>
      <c r="L11" s="1">
        <v>5</v>
      </c>
    </row>
    <row r="12" spans="1:15" x14ac:dyDescent="0.25">
      <c r="A12" s="1">
        <v>6</v>
      </c>
      <c r="B12" s="4"/>
      <c r="C12" s="4"/>
      <c r="E12" s="8"/>
      <c r="F12" s="1">
        <v>6</v>
      </c>
      <c r="L12" s="1">
        <v>6</v>
      </c>
    </row>
    <row r="13" spans="1:15" x14ac:dyDescent="0.25">
      <c r="E13" s="8"/>
    </row>
    <row r="14" spans="1:15" x14ac:dyDescent="0.25">
      <c r="A14" t="s">
        <v>2</v>
      </c>
      <c r="B14">
        <f>AVERAGE(B7:B12)</f>
        <v>404</v>
      </c>
      <c r="C14">
        <f>AVERAGE(C7:C12)</f>
        <v>773.5</v>
      </c>
      <c r="E14" s="8"/>
      <c r="F14" t="s">
        <v>2</v>
      </c>
      <c r="G14">
        <f>AVERAGE(G7:G12)</f>
        <v>1.0436000000000001</v>
      </c>
      <c r="H14">
        <f>AVERAGE(H7:H12)</f>
        <v>1.9673500000000002</v>
      </c>
      <c r="L14" t="s">
        <v>2</v>
      </c>
      <c r="M14">
        <f>AVERAGE(M7)</f>
        <v>0.14173778919532112</v>
      </c>
      <c r="N14">
        <f>AVERAGE(N7)</f>
        <v>5.1998118008323664E-2</v>
      </c>
    </row>
    <row r="15" spans="1:15" x14ac:dyDescent="0.25">
      <c r="A15" t="s">
        <v>3</v>
      </c>
      <c r="B15">
        <f>_xlfn.STDEV.S(B7:B12)</f>
        <v>106.06601717798213</v>
      </c>
      <c r="C15">
        <f>_xlfn.STDEV.S(C7:C12)</f>
        <v>16.263455967290593</v>
      </c>
      <c r="E15" s="8"/>
      <c r="F15" t="s">
        <v>3</v>
      </c>
      <c r="G15">
        <f>_xlfn.STDEV.S(G7:G12)</f>
        <v>0.2651650429449553</v>
      </c>
      <c r="H15">
        <f>_xlfn.STDEV.S(H7:H12)</f>
        <v>4.0658639918226561E-2</v>
      </c>
      <c r="L15" t="s">
        <v>3</v>
      </c>
      <c r="M15">
        <f>_xlfn.STDEV.S(M7:M12)</f>
        <v>0.12538306911702571</v>
      </c>
      <c r="N15">
        <f>_xlfn.STDEV.S(N7:N12)</f>
        <v>2.2874557131131101E-3</v>
      </c>
    </row>
    <row r="16" spans="1:15" x14ac:dyDescent="0.25">
      <c r="E16" s="8"/>
      <c r="F16" s="8"/>
    </row>
    <row r="17" spans="1:11" x14ac:dyDescent="0.25">
      <c r="E17" s="8"/>
      <c r="F17" s="8"/>
    </row>
    <row r="18" spans="1:11" x14ac:dyDescent="0.25">
      <c r="E18" s="8"/>
      <c r="F18" s="8"/>
    </row>
    <row r="19" spans="1:11" x14ac:dyDescent="0.25">
      <c r="E19" s="8"/>
      <c r="F19" s="8"/>
    </row>
    <row r="20" spans="1:11" x14ac:dyDescent="0.25">
      <c r="E20" s="8"/>
      <c r="F20" s="8"/>
      <c r="G20" s="21"/>
    </row>
    <row r="21" spans="1:11" x14ac:dyDescent="0.25">
      <c r="E21" s="8"/>
      <c r="F21" s="8"/>
      <c r="G21" s="22"/>
    </row>
    <row r="22" spans="1:11" x14ac:dyDescent="0.25">
      <c r="D22" s="1"/>
      <c r="E22" s="18"/>
      <c r="F22" s="18"/>
    </row>
    <row r="23" spans="1:11" x14ac:dyDescent="0.25">
      <c r="A23" s="1" t="s">
        <v>16</v>
      </c>
      <c r="D23" s="1"/>
      <c r="E23" s="10"/>
      <c r="F23" s="10"/>
    </row>
    <row r="24" spans="1:11" x14ac:dyDescent="0.25">
      <c r="A24" s="1"/>
      <c r="B24" s="17"/>
      <c r="C24" s="17"/>
      <c r="D24" s="1"/>
      <c r="E24" s="10"/>
      <c r="F24" s="10"/>
    </row>
    <row r="25" spans="1:11" x14ac:dyDescent="0.25">
      <c r="A25" s="1" t="s">
        <v>1</v>
      </c>
      <c r="B25" s="17" t="s">
        <v>21</v>
      </c>
      <c r="C25" s="17"/>
      <c r="D25" s="17"/>
      <c r="E25" s="17"/>
      <c r="F25" s="17"/>
      <c r="G25" s="17"/>
      <c r="H25" s="17"/>
      <c r="I25" s="17"/>
    </row>
    <row r="26" spans="1:11" x14ac:dyDescent="0.25">
      <c r="B26" s="1" t="s">
        <v>12</v>
      </c>
      <c r="C26" s="1" t="s">
        <v>13</v>
      </c>
      <c r="D26" s="13" t="s">
        <v>14</v>
      </c>
      <c r="E26" s="10" t="s">
        <v>15</v>
      </c>
      <c r="F26" s="10" t="s">
        <v>17</v>
      </c>
      <c r="G26" s="1" t="s">
        <v>18</v>
      </c>
      <c r="H26" s="1" t="s">
        <v>19</v>
      </c>
      <c r="I26" s="1" t="s">
        <v>20</v>
      </c>
      <c r="J26" s="1" t="s">
        <v>23</v>
      </c>
      <c r="K26" s="1" t="s">
        <v>24</v>
      </c>
    </row>
    <row r="27" spans="1:11" x14ac:dyDescent="0.25">
      <c r="A27" s="1">
        <v>1</v>
      </c>
      <c r="B27" s="14">
        <v>487.99</v>
      </c>
      <c r="C27" s="14">
        <v>479.91</v>
      </c>
      <c r="D27" s="1">
        <f>B27-C27</f>
        <v>8.0799999999999841</v>
      </c>
      <c r="E27" s="15">
        <v>83</v>
      </c>
      <c r="F27" s="10">
        <f>E27/60</f>
        <v>1.3833333333333333</v>
      </c>
      <c r="G27" s="14">
        <f>801.611*2</f>
        <v>1603.222</v>
      </c>
      <c r="H27">
        <f>G27/10000</f>
        <v>0.1603222</v>
      </c>
      <c r="I27">
        <f>D27/F27/H27</f>
        <v>36.432657831676934</v>
      </c>
      <c r="J27" s="19">
        <v>0.64583333333333337</v>
      </c>
      <c r="K27" s="19">
        <v>0.70347222222222217</v>
      </c>
    </row>
    <row r="28" spans="1:11" x14ac:dyDescent="0.25">
      <c r="A28" s="1">
        <v>2</v>
      </c>
      <c r="B28" s="14">
        <v>420.25</v>
      </c>
      <c r="C28" s="14">
        <v>413.71</v>
      </c>
      <c r="D28" s="1">
        <f t="shared" ref="D28:D32" si="0">B28-C28</f>
        <v>6.5400000000000205</v>
      </c>
      <c r="E28" s="15">
        <v>82</v>
      </c>
      <c r="F28" s="16">
        <f t="shared" ref="F28:F32" si="1">E28/60</f>
        <v>1.3666666666666667</v>
      </c>
      <c r="G28" s="14">
        <f>853.609*2</f>
        <v>1707.2180000000001</v>
      </c>
      <c r="H28">
        <f t="shared" ref="H28:H32" si="2">G28/10000</f>
        <v>0.17072180000000001</v>
      </c>
      <c r="I28">
        <f t="shared" ref="I28" si="3">D28/F28/H28</f>
        <v>28.030197980917208</v>
      </c>
      <c r="J28" s="20">
        <v>0.64652777777777781</v>
      </c>
      <c r="K28" s="19">
        <v>0.70347222222222217</v>
      </c>
    </row>
    <row r="29" spans="1:11" x14ac:dyDescent="0.25">
      <c r="A29" s="1">
        <v>3</v>
      </c>
      <c r="B29" s="14"/>
      <c r="C29" s="14"/>
      <c r="D29" s="1">
        <f t="shared" si="0"/>
        <v>0</v>
      </c>
      <c r="E29" s="15"/>
      <c r="F29" s="16">
        <f t="shared" si="1"/>
        <v>0</v>
      </c>
      <c r="G29" s="14"/>
      <c r="H29">
        <f t="shared" si="2"/>
        <v>0</v>
      </c>
    </row>
    <row r="30" spans="1:11" x14ac:dyDescent="0.25">
      <c r="A30" s="1">
        <v>4</v>
      </c>
      <c r="B30" s="14"/>
      <c r="C30" s="14"/>
      <c r="D30" s="1">
        <f t="shared" si="0"/>
        <v>0</v>
      </c>
      <c r="E30" s="15"/>
      <c r="F30" s="16">
        <f t="shared" si="1"/>
        <v>0</v>
      </c>
      <c r="G30" s="14"/>
      <c r="H30">
        <f t="shared" si="2"/>
        <v>0</v>
      </c>
    </row>
    <row r="31" spans="1:11" x14ac:dyDescent="0.25">
      <c r="A31" s="1">
        <v>5</v>
      </c>
      <c r="B31" s="14"/>
      <c r="C31" s="14"/>
      <c r="D31" s="1">
        <f t="shared" si="0"/>
        <v>0</v>
      </c>
      <c r="E31" s="15"/>
      <c r="F31" s="16">
        <f t="shared" si="1"/>
        <v>0</v>
      </c>
      <c r="G31" s="14"/>
      <c r="H31">
        <f t="shared" si="2"/>
        <v>0</v>
      </c>
    </row>
    <row r="32" spans="1:11" x14ac:dyDescent="0.25">
      <c r="A32" s="1">
        <v>6</v>
      </c>
      <c r="B32" s="14"/>
      <c r="C32" s="14"/>
      <c r="D32" s="1">
        <f t="shared" si="0"/>
        <v>0</v>
      </c>
      <c r="E32" s="15"/>
      <c r="F32" s="16">
        <f t="shared" si="1"/>
        <v>0</v>
      </c>
      <c r="G32" s="14"/>
      <c r="H32">
        <f t="shared" si="2"/>
        <v>0</v>
      </c>
    </row>
    <row r="33" spans="1:11" x14ac:dyDescent="0.25">
      <c r="D33" s="1"/>
      <c r="E33" s="10"/>
      <c r="F33" s="10"/>
    </row>
    <row r="34" spans="1:11" x14ac:dyDescent="0.25">
      <c r="H34" t="s">
        <v>2</v>
      </c>
      <c r="I34">
        <f>AVERAGE(I27:I32)</f>
        <v>32.231427906297071</v>
      </c>
    </row>
    <row r="35" spans="1:11" x14ac:dyDescent="0.25">
      <c r="H35" t="s">
        <v>3</v>
      </c>
      <c r="I35">
        <f>_xlfn.STDEV.S(I27:I32)</f>
        <v>5.9414363391199183</v>
      </c>
    </row>
    <row r="37" spans="1:11" x14ac:dyDescent="0.25">
      <c r="A37" s="1" t="s">
        <v>1</v>
      </c>
      <c r="B37" s="17" t="s">
        <v>22</v>
      </c>
      <c r="C37" s="17"/>
      <c r="D37" s="17"/>
      <c r="E37" s="17"/>
      <c r="F37" s="17"/>
      <c r="G37" s="17"/>
      <c r="H37" s="17"/>
      <c r="I37" s="17"/>
    </row>
    <row r="38" spans="1:11" x14ac:dyDescent="0.25">
      <c r="B38" s="1" t="s">
        <v>12</v>
      </c>
      <c r="C38" s="1" t="s">
        <v>13</v>
      </c>
      <c r="D38" s="13" t="s">
        <v>14</v>
      </c>
      <c r="E38" s="10" t="s">
        <v>15</v>
      </c>
      <c r="F38" s="10" t="s">
        <v>17</v>
      </c>
      <c r="G38" s="1" t="s">
        <v>18</v>
      </c>
      <c r="H38" s="1" t="s">
        <v>19</v>
      </c>
      <c r="I38" s="1" t="s">
        <v>20</v>
      </c>
    </row>
    <row r="39" spans="1:11" x14ac:dyDescent="0.25">
      <c r="A39" s="1">
        <v>1</v>
      </c>
      <c r="B39" s="14">
        <v>622.9</v>
      </c>
      <c r="C39" s="14">
        <v>614.87</v>
      </c>
      <c r="D39" s="1">
        <f>B39-C39</f>
        <v>8.0299999999999727</v>
      </c>
      <c r="E39" s="15">
        <v>83</v>
      </c>
      <c r="F39" s="10">
        <f>E39/60</f>
        <v>1.3833333333333333</v>
      </c>
      <c r="G39" s="14">
        <f>1457.485*2</f>
        <v>2914.97</v>
      </c>
      <c r="H39">
        <f>G39/10000</f>
        <v>0.29149700000000001</v>
      </c>
      <c r="I39">
        <f>D39/F39/H39</f>
        <v>19.913821676066696</v>
      </c>
      <c r="J39" s="20">
        <v>0.64652777777777781</v>
      </c>
      <c r="K39" s="19">
        <v>0.70416666666666661</v>
      </c>
    </row>
    <row r="40" spans="1:11" x14ac:dyDescent="0.25">
      <c r="A40" s="1">
        <v>2</v>
      </c>
      <c r="B40" s="14">
        <v>633.04999999999995</v>
      </c>
      <c r="C40" s="14">
        <v>624.47</v>
      </c>
      <c r="D40" s="1">
        <f t="shared" ref="D40:D44" si="4">B40-C40</f>
        <v>8.5799999999999272</v>
      </c>
      <c r="E40" s="15">
        <v>82</v>
      </c>
      <c r="F40" s="10">
        <f t="shared" ref="F40:F44" si="5">E40/60</f>
        <v>1.3666666666666667</v>
      </c>
      <c r="G40" s="14">
        <f>1443.011*2</f>
        <v>2886.0219999999999</v>
      </c>
      <c r="H40">
        <f t="shared" ref="H40:H44" si="6">G40/10000</f>
        <v>0.28860219999999998</v>
      </c>
      <c r="I40">
        <f t="shared" ref="I40" si="7">D40/F40/H40</f>
        <v>21.753294952317592</v>
      </c>
      <c r="J40" s="20">
        <v>0.64722222222222225</v>
      </c>
      <c r="K40" s="19">
        <v>0.70416666666666661</v>
      </c>
    </row>
    <row r="41" spans="1:11" x14ac:dyDescent="0.25">
      <c r="A41" s="1">
        <v>3</v>
      </c>
      <c r="B41" s="14"/>
      <c r="C41" s="14"/>
      <c r="D41" s="1">
        <f t="shared" si="4"/>
        <v>0</v>
      </c>
      <c r="E41" s="15"/>
      <c r="F41" s="10">
        <f t="shared" si="5"/>
        <v>0</v>
      </c>
      <c r="G41" s="14"/>
      <c r="H41">
        <f t="shared" si="6"/>
        <v>0</v>
      </c>
    </row>
    <row r="42" spans="1:11" x14ac:dyDescent="0.25">
      <c r="A42" s="1">
        <v>4</v>
      </c>
      <c r="B42" s="14"/>
      <c r="C42" s="14"/>
      <c r="D42" s="1">
        <f t="shared" si="4"/>
        <v>0</v>
      </c>
      <c r="E42" s="15"/>
      <c r="F42" s="10">
        <f t="shared" si="5"/>
        <v>0</v>
      </c>
      <c r="G42" s="14"/>
      <c r="H42">
        <f t="shared" si="6"/>
        <v>0</v>
      </c>
    </row>
    <row r="43" spans="1:11" x14ac:dyDescent="0.25">
      <c r="A43" s="1">
        <v>5</v>
      </c>
      <c r="B43" s="14"/>
      <c r="C43" s="14"/>
      <c r="D43" s="1">
        <f t="shared" si="4"/>
        <v>0</v>
      </c>
      <c r="E43" s="15"/>
      <c r="F43" s="10">
        <f t="shared" si="5"/>
        <v>0</v>
      </c>
      <c r="G43" s="14"/>
      <c r="H43">
        <f t="shared" si="6"/>
        <v>0</v>
      </c>
    </row>
    <row r="44" spans="1:11" x14ac:dyDescent="0.25">
      <c r="A44" s="1">
        <v>6</v>
      </c>
      <c r="B44" s="14"/>
      <c r="C44" s="14"/>
      <c r="D44" s="1">
        <f t="shared" si="4"/>
        <v>0</v>
      </c>
      <c r="E44" s="15"/>
      <c r="F44" s="10">
        <f t="shared" si="5"/>
        <v>0</v>
      </c>
      <c r="G44" s="14"/>
      <c r="H44">
        <f t="shared" si="6"/>
        <v>0</v>
      </c>
    </row>
    <row r="45" spans="1:11" x14ac:dyDescent="0.25">
      <c r="D45" s="1"/>
      <c r="E45" s="10"/>
      <c r="F45" s="10"/>
    </row>
    <row r="46" spans="1:11" x14ac:dyDescent="0.25">
      <c r="D46" s="1"/>
      <c r="E46" s="10"/>
      <c r="F46" s="10"/>
      <c r="H46" t="s">
        <v>2</v>
      </c>
      <c r="I46">
        <f>AVERAGE(I39:I44)</f>
        <v>20.833558314192146</v>
      </c>
    </row>
    <row r="47" spans="1:11" x14ac:dyDescent="0.25">
      <c r="D47" s="1"/>
      <c r="E47" s="10"/>
      <c r="F47" s="10"/>
      <c r="H47" t="s">
        <v>3</v>
      </c>
      <c r="I47">
        <f>_xlfn.STDEV.S(I39:I44)</f>
        <v>1.3007040274484438</v>
      </c>
    </row>
    <row r="48" spans="1:11" x14ac:dyDescent="0.25">
      <c r="D48" s="1"/>
      <c r="E48" s="10"/>
      <c r="F48" s="10"/>
    </row>
    <row r="49" spans="1:6" x14ac:dyDescent="0.25">
      <c r="D49" s="1"/>
      <c r="E49" s="10"/>
      <c r="F49" s="10"/>
    </row>
    <row r="50" spans="1:6" x14ac:dyDescent="0.25">
      <c r="D50" s="1"/>
      <c r="E50" s="9"/>
      <c r="F50" s="9"/>
    </row>
    <row r="51" spans="1:6" x14ac:dyDescent="0.25">
      <c r="D51" s="3"/>
      <c r="E51" s="11"/>
      <c r="F51" s="11"/>
    </row>
    <row r="52" spans="1:6" x14ac:dyDescent="0.25">
      <c r="A52" s="1" t="s">
        <v>8</v>
      </c>
      <c r="D52" s="3"/>
      <c r="E52" s="11"/>
      <c r="F52" s="11"/>
    </row>
    <row r="53" spans="1:6" x14ac:dyDescent="0.25">
      <c r="A53" s="1"/>
      <c r="B53" s="17"/>
      <c r="C53" s="17"/>
      <c r="D53" s="3"/>
      <c r="E53" s="11"/>
      <c r="F53" s="11"/>
    </row>
    <row r="54" spans="1:6" x14ac:dyDescent="0.25">
      <c r="A54" s="1" t="s">
        <v>1</v>
      </c>
      <c r="B54" s="1" t="s">
        <v>21</v>
      </c>
      <c r="C54" s="1" t="s">
        <v>22</v>
      </c>
      <c r="D54" s="3"/>
      <c r="E54" s="11"/>
      <c r="F54" s="11"/>
    </row>
    <row r="55" spans="1:6" x14ac:dyDescent="0.25">
      <c r="A55" s="1">
        <v>1</v>
      </c>
      <c r="B55" s="21">
        <v>222</v>
      </c>
      <c r="C55" s="21">
        <v>119</v>
      </c>
      <c r="D55" s="3"/>
      <c r="E55" s="12"/>
      <c r="F55" s="12"/>
    </row>
    <row r="56" spans="1:6" x14ac:dyDescent="0.25">
      <c r="A56" s="1">
        <v>2</v>
      </c>
      <c r="B56" s="22">
        <v>103</v>
      </c>
      <c r="C56" s="22">
        <v>200</v>
      </c>
      <c r="D56" s="3"/>
      <c r="E56" s="12"/>
      <c r="F56" s="12"/>
    </row>
    <row r="57" spans="1:6" x14ac:dyDescent="0.25">
      <c r="A57" s="1">
        <v>3</v>
      </c>
      <c r="B57" s="5"/>
      <c r="C57" s="5"/>
      <c r="E57" s="8"/>
      <c r="F57" s="8"/>
    </row>
    <row r="58" spans="1:6" x14ac:dyDescent="0.25">
      <c r="A58" s="1">
        <v>4</v>
      </c>
      <c r="B58" s="6"/>
      <c r="C58" s="6"/>
      <c r="E58" s="8"/>
      <c r="F58" s="8"/>
    </row>
    <row r="59" spans="1:6" x14ac:dyDescent="0.25">
      <c r="A59" s="1">
        <v>5</v>
      </c>
      <c r="B59" s="4"/>
      <c r="C59" s="4"/>
      <c r="E59" s="8"/>
      <c r="F59" s="8"/>
    </row>
    <row r="60" spans="1:6" x14ac:dyDescent="0.25">
      <c r="A60" s="1">
        <v>6</v>
      </c>
      <c r="B60" s="4"/>
      <c r="C60" s="4"/>
      <c r="E60" s="8"/>
      <c r="F60" s="8"/>
    </row>
    <row r="61" spans="1:6" x14ac:dyDescent="0.25">
      <c r="E61" s="8"/>
      <c r="F61" s="8"/>
    </row>
    <row r="62" spans="1:6" x14ac:dyDescent="0.25">
      <c r="A62" t="s">
        <v>2</v>
      </c>
      <c r="B62">
        <f>AVERAGE(B55:B60)</f>
        <v>162.5</v>
      </c>
      <c r="C62">
        <f>AVERAGE(C55:C60)</f>
        <v>159.5</v>
      </c>
    </row>
    <row r="63" spans="1:6" x14ac:dyDescent="0.25">
      <c r="A63" t="s">
        <v>3</v>
      </c>
      <c r="B63">
        <f>_xlfn.STDEV.S(B55:B60)</f>
        <v>84.145706961199153</v>
      </c>
      <c r="C63">
        <f>_xlfn.STDEV.S(C55:C60)</f>
        <v>57.27564927611035</v>
      </c>
    </row>
    <row r="68" spans="1:7" x14ac:dyDescent="0.25">
      <c r="A68" s="8"/>
      <c r="B68" s="8"/>
      <c r="C68" s="8"/>
      <c r="D68" s="8"/>
      <c r="E68" s="8"/>
      <c r="F68" s="8"/>
      <c r="G68" s="8"/>
    </row>
    <row r="69" spans="1:7" x14ac:dyDescent="0.25">
      <c r="A69" s="8"/>
      <c r="B69" s="8"/>
      <c r="C69" s="8"/>
      <c r="D69" s="8"/>
      <c r="E69" s="8"/>
      <c r="F69" s="8"/>
      <c r="G69" s="8"/>
    </row>
    <row r="70" spans="1:7" x14ac:dyDescent="0.25">
      <c r="A70" s="8"/>
      <c r="B70" s="8"/>
      <c r="C70" s="8"/>
      <c r="D70" s="8"/>
      <c r="E70" s="8"/>
      <c r="F70" s="8"/>
      <c r="G70" s="8"/>
    </row>
    <row r="71" spans="1:7" x14ac:dyDescent="0.25">
      <c r="A71" s="9"/>
      <c r="B71" s="8"/>
      <c r="C71" s="8"/>
      <c r="D71" s="8"/>
      <c r="E71" s="8"/>
      <c r="F71" s="8"/>
      <c r="G71" s="8"/>
    </row>
    <row r="72" spans="1:7" x14ac:dyDescent="0.25">
      <c r="A72" s="9"/>
      <c r="B72" s="18"/>
      <c r="C72" s="18"/>
      <c r="D72" s="9"/>
      <c r="E72" s="18"/>
      <c r="F72" s="18"/>
      <c r="G72" s="8"/>
    </row>
    <row r="73" spans="1:7" x14ac:dyDescent="0.25">
      <c r="A73" s="1" t="s">
        <v>10</v>
      </c>
      <c r="B73" s="9"/>
      <c r="C73" s="9"/>
      <c r="D73" s="9"/>
      <c r="E73" s="1" t="s">
        <v>11</v>
      </c>
      <c r="F73" s="9"/>
      <c r="G73" s="9"/>
    </row>
    <row r="74" spans="1:7" x14ac:dyDescent="0.25">
      <c r="A74" s="1"/>
      <c r="B74" s="17"/>
      <c r="C74" s="17"/>
      <c r="D74" s="8"/>
      <c r="E74" s="1"/>
      <c r="F74" s="17"/>
      <c r="G74" s="17"/>
    </row>
    <row r="75" spans="1:7" x14ac:dyDescent="0.25">
      <c r="A75" s="1" t="s">
        <v>1</v>
      </c>
      <c r="B75" s="1" t="s">
        <v>21</v>
      </c>
      <c r="C75" s="1" t="s">
        <v>22</v>
      </c>
      <c r="D75" s="8"/>
      <c r="E75" s="1" t="s">
        <v>1</v>
      </c>
      <c r="F75" s="1" t="s">
        <v>21</v>
      </c>
      <c r="G75" s="1" t="s">
        <v>22</v>
      </c>
    </row>
    <row r="76" spans="1:7" x14ac:dyDescent="0.25">
      <c r="A76" s="1">
        <v>1</v>
      </c>
      <c r="B76" s="5">
        <v>-0.48199999999999998</v>
      </c>
      <c r="C76" s="6">
        <v>-0.27300000000000002</v>
      </c>
      <c r="D76" s="8"/>
      <c r="E76" s="1">
        <v>1</v>
      </c>
      <c r="F76" s="5">
        <v>-0.56399999999999995</v>
      </c>
      <c r="G76" s="6">
        <v>-0.24</v>
      </c>
    </row>
    <row r="77" spans="1:7" x14ac:dyDescent="0.25">
      <c r="A77" s="1">
        <v>2</v>
      </c>
      <c r="B77" s="5">
        <v>-0.434</v>
      </c>
      <c r="C77" s="6">
        <v>-0.28799999999999998</v>
      </c>
      <c r="D77" s="8"/>
      <c r="E77" s="1">
        <v>2</v>
      </c>
      <c r="F77" s="5">
        <v>-0.316</v>
      </c>
      <c r="G77" s="6">
        <v>-0.125</v>
      </c>
    </row>
    <row r="78" spans="1:7" x14ac:dyDescent="0.25">
      <c r="A78" s="1">
        <v>3</v>
      </c>
      <c r="B78" s="5"/>
      <c r="C78" s="6"/>
      <c r="D78" s="8"/>
      <c r="E78" s="1">
        <v>3</v>
      </c>
      <c r="F78" s="5"/>
      <c r="G78" s="6"/>
    </row>
    <row r="79" spans="1:7" x14ac:dyDescent="0.25">
      <c r="A79" s="1">
        <v>4</v>
      </c>
      <c r="B79" s="5"/>
      <c r="C79" s="6"/>
      <c r="D79" s="8"/>
      <c r="E79" s="1">
        <v>4</v>
      </c>
      <c r="F79" s="5"/>
      <c r="G79" s="6"/>
    </row>
    <row r="80" spans="1:7" x14ac:dyDescent="0.25">
      <c r="A80" s="1">
        <v>5</v>
      </c>
      <c r="B80" s="4"/>
      <c r="C80" s="4"/>
      <c r="D80" s="8"/>
      <c r="E80" s="1">
        <v>5</v>
      </c>
      <c r="F80" s="4"/>
      <c r="G80" s="4"/>
    </row>
    <row r="81" spans="1:7" x14ac:dyDescent="0.25">
      <c r="A81" s="1">
        <v>6</v>
      </c>
      <c r="B81" s="4"/>
      <c r="C81" s="4"/>
      <c r="D81" s="8"/>
      <c r="E81" s="1">
        <v>6</v>
      </c>
      <c r="F81" s="4"/>
      <c r="G81" s="4"/>
    </row>
    <row r="82" spans="1:7" x14ac:dyDescent="0.25">
      <c r="D82" s="8"/>
    </row>
    <row r="83" spans="1:7" x14ac:dyDescent="0.25">
      <c r="A83" t="s">
        <v>2</v>
      </c>
      <c r="B83">
        <f>AVERAGE(B76:B81)</f>
        <v>-0.45799999999999996</v>
      </c>
      <c r="C83">
        <f t="shared" ref="C83" si="8">AVERAGE(C76:C81)</f>
        <v>-0.28049999999999997</v>
      </c>
      <c r="D83" s="8"/>
      <c r="E83" t="s">
        <v>2</v>
      </c>
      <c r="F83">
        <f>AVERAGE(F76:F81)</f>
        <v>-0.43999999999999995</v>
      </c>
      <c r="G83">
        <f t="shared" ref="G83" si="9">AVERAGE(G76:G81)</f>
        <v>-0.1825</v>
      </c>
    </row>
    <row r="84" spans="1:7" x14ac:dyDescent="0.25">
      <c r="A84" t="s">
        <v>3</v>
      </c>
      <c r="B84">
        <f>_xlfn.STDEV.S(B76:B81)</f>
        <v>3.3941125496954272E-2</v>
      </c>
      <c r="C84">
        <f t="shared" ref="C84" si="10">_xlfn.STDEV.S(C76:C81)</f>
        <v>1.0606601717798184E-2</v>
      </c>
      <c r="E84" t="s">
        <v>3</v>
      </c>
      <c r="F84">
        <f>_xlfn.STDEV.S(F76:F81)</f>
        <v>0.1753624817342638</v>
      </c>
      <c r="G84">
        <f t="shared" ref="G84" si="11">_xlfn.STDEV.S(G76:G81)</f>
        <v>8.131727983645301E-2</v>
      </c>
    </row>
  </sheetData>
  <mergeCells count="11">
    <mergeCell ref="B5:C5"/>
    <mergeCell ref="G5:H5"/>
    <mergeCell ref="F74:G74"/>
    <mergeCell ref="B24:C24"/>
    <mergeCell ref="B25:I25"/>
    <mergeCell ref="B37:I37"/>
    <mergeCell ref="B53:C53"/>
    <mergeCell ref="E22:F22"/>
    <mergeCell ref="B72:C72"/>
    <mergeCell ref="E72:F72"/>
    <mergeCell ref="B74:C74"/>
  </mergeCells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8"/>
  <sheetViews>
    <sheetView workbookViewId="0">
      <selection activeCell="D18" sqref="D18"/>
    </sheetView>
  </sheetViews>
  <sheetFormatPr defaultRowHeight="15" x14ac:dyDescent="0.25"/>
  <sheetData>
    <row r="2" spans="1:7" x14ac:dyDescent="0.25">
      <c r="A2" t="s">
        <v>26</v>
      </c>
      <c r="B2" t="s">
        <v>25</v>
      </c>
      <c r="C2">
        <v>3</v>
      </c>
      <c r="D2">
        <v>376.40300000000002</v>
      </c>
      <c r="E2">
        <v>125.468</v>
      </c>
      <c r="F2">
        <v>58.682000000000002</v>
      </c>
      <c r="G2">
        <v>255</v>
      </c>
    </row>
    <row r="3" spans="1:7" x14ac:dyDescent="0.25">
      <c r="B3" t="s">
        <v>25</v>
      </c>
      <c r="C3">
        <v>6</v>
      </c>
      <c r="D3">
        <v>317.09500000000003</v>
      </c>
      <c r="E3">
        <v>52.848999999999997</v>
      </c>
      <c r="F3">
        <v>49.436</v>
      </c>
      <c r="G3">
        <v>255</v>
      </c>
    </row>
    <row r="4" spans="1:7" x14ac:dyDescent="0.25">
      <c r="B4" t="s">
        <v>25</v>
      </c>
      <c r="C4">
        <v>5</v>
      </c>
      <c r="D4">
        <v>108.113</v>
      </c>
      <c r="E4">
        <v>21.623000000000001</v>
      </c>
      <c r="F4">
        <v>16.855</v>
      </c>
      <c r="G4">
        <v>255</v>
      </c>
    </row>
    <row r="5" spans="1:7" x14ac:dyDescent="0.25">
      <c r="D5">
        <f>SUM(D2:D4)</f>
        <v>801.6110000000001</v>
      </c>
    </row>
    <row r="6" spans="1:7" x14ac:dyDescent="0.25">
      <c r="A6" t="s">
        <v>27</v>
      </c>
      <c r="B6" t="s">
        <v>25</v>
      </c>
      <c r="C6">
        <v>3</v>
      </c>
      <c r="D6">
        <v>406.46300000000002</v>
      </c>
      <c r="E6">
        <v>135.488</v>
      </c>
      <c r="F6">
        <v>63.368000000000002</v>
      </c>
      <c r="G6">
        <v>255</v>
      </c>
    </row>
    <row r="7" spans="1:7" x14ac:dyDescent="0.25">
      <c r="B7" t="s">
        <v>25</v>
      </c>
      <c r="C7">
        <v>6</v>
      </c>
      <c r="D7">
        <v>447.14600000000002</v>
      </c>
      <c r="E7">
        <v>74.524000000000001</v>
      </c>
      <c r="F7">
        <v>69.710999999999999</v>
      </c>
      <c r="G7">
        <v>255</v>
      </c>
    </row>
    <row r="8" spans="1:7" x14ac:dyDescent="0.25">
      <c r="D8">
        <f>SUM(D6:D7)</f>
        <v>853.60900000000004</v>
      </c>
    </row>
    <row r="9" spans="1:7" x14ac:dyDescent="0.25">
      <c r="A9" t="s">
        <v>28</v>
      </c>
      <c r="B9" t="s">
        <v>25</v>
      </c>
      <c r="C9">
        <v>2</v>
      </c>
      <c r="D9">
        <v>107.789</v>
      </c>
      <c r="E9">
        <v>53.895000000000003</v>
      </c>
      <c r="F9">
        <v>16.805</v>
      </c>
      <c r="G9">
        <v>255</v>
      </c>
    </row>
    <row r="10" spans="1:7" x14ac:dyDescent="0.25">
      <c r="B10" t="s">
        <v>25</v>
      </c>
      <c r="C10">
        <v>5</v>
      </c>
      <c r="D10">
        <v>450.541</v>
      </c>
      <c r="E10">
        <v>90.108000000000004</v>
      </c>
      <c r="F10">
        <v>70.239999999999995</v>
      </c>
      <c r="G10">
        <v>255</v>
      </c>
    </row>
    <row r="11" spans="1:7" x14ac:dyDescent="0.25">
      <c r="B11" t="s">
        <v>25</v>
      </c>
      <c r="C11">
        <v>2</v>
      </c>
      <c r="D11">
        <v>458.42</v>
      </c>
      <c r="E11">
        <v>229.21</v>
      </c>
      <c r="F11">
        <v>71.468999999999994</v>
      </c>
      <c r="G11">
        <v>255</v>
      </c>
    </row>
    <row r="12" spans="1:7" x14ac:dyDescent="0.25">
      <c r="B12" t="s">
        <v>25</v>
      </c>
      <c r="C12">
        <v>2</v>
      </c>
      <c r="D12">
        <v>426.26100000000002</v>
      </c>
      <c r="E12">
        <v>213.13</v>
      </c>
      <c r="F12">
        <v>66.454999999999998</v>
      </c>
      <c r="G12">
        <v>255</v>
      </c>
    </row>
    <row r="13" spans="1:7" x14ac:dyDescent="0.25">
      <c r="D13">
        <f>SUM(D9:D12)</f>
        <v>1443.011</v>
      </c>
    </row>
    <row r="14" spans="1:7" x14ac:dyDescent="0.25">
      <c r="A14" t="s">
        <v>29</v>
      </c>
      <c r="B14" t="s">
        <v>25</v>
      </c>
      <c r="C14">
        <v>6</v>
      </c>
      <c r="D14">
        <v>162.93100000000001</v>
      </c>
      <c r="E14">
        <v>27.155000000000001</v>
      </c>
      <c r="F14">
        <v>25.401</v>
      </c>
      <c r="G14">
        <v>255</v>
      </c>
    </row>
    <row r="15" spans="1:7" x14ac:dyDescent="0.25">
      <c r="B15" t="s">
        <v>25</v>
      </c>
      <c r="C15">
        <v>8</v>
      </c>
      <c r="D15">
        <v>427.98399999999998</v>
      </c>
      <c r="E15">
        <v>53.497999999999998</v>
      </c>
      <c r="F15">
        <v>66.724000000000004</v>
      </c>
      <c r="G15">
        <v>255</v>
      </c>
    </row>
    <row r="16" spans="1:7" x14ac:dyDescent="0.25">
      <c r="B16" t="s">
        <v>25</v>
      </c>
      <c r="C16">
        <v>6</v>
      </c>
      <c r="D16">
        <v>425.52</v>
      </c>
      <c r="E16">
        <v>70.92</v>
      </c>
      <c r="F16">
        <v>66.338999999999999</v>
      </c>
      <c r="G16">
        <v>255</v>
      </c>
    </row>
    <row r="17" spans="2:7" x14ac:dyDescent="0.25">
      <c r="B17" t="s">
        <v>25</v>
      </c>
      <c r="C17">
        <v>6</v>
      </c>
      <c r="D17">
        <v>441.05</v>
      </c>
      <c r="E17">
        <v>73.507999999999996</v>
      </c>
      <c r="F17">
        <v>68.760999999999996</v>
      </c>
      <c r="G17">
        <v>255</v>
      </c>
    </row>
    <row r="18" spans="2:7" x14ac:dyDescent="0.25">
      <c r="D18">
        <f>SUM(D14:D17)</f>
        <v>1457.4849999999999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fyziologierostlin@outlook.cz</cp:lastModifiedBy>
  <dcterms:created xsi:type="dcterms:W3CDTF">2023-10-03T06:52:49Z</dcterms:created>
  <dcterms:modified xsi:type="dcterms:W3CDTF">2024-10-08T15:34:14Z</dcterms:modified>
</cp:coreProperties>
</file>